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3. DADOS NIELSEN\54. DEZEMBRO 2025\"/>
    </mc:Choice>
  </mc:AlternateContent>
  <xr:revisionPtr revIDLastSave="0" documentId="13_ncr:1_{6C213A21-99F2-421B-A7C9-E9865F367A02}" xr6:coauthVersionLast="47" xr6:coauthVersionMax="47" xr10:uidLastSave="{00000000-0000-0000-0000-000000000000}"/>
  <bookViews>
    <workbookView xWindow="-120" yWindow="-120" windowWidth="21840" windowHeight="13020" activeTab="14" xr2:uid="{00000000-000D-0000-FFFF-FFFF00000000}"/>
  </bookViews>
  <sheets>
    <sheet name="Indice" sheetId="14" r:id="rId1"/>
    <sheet name="0" sheetId="32" r:id="rId2"/>
    <sheet name="1" sheetId="16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definedNames>
    <definedName name="_xlnm.Print_Area" localSheetId="12">'11'!$A$5:$AG$48</definedName>
    <definedName name="_xlnm.Print_Area" localSheetId="13">'12'!$A$5:$AG$39</definedName>
    <definedName name="_xlnm.Print_Area" localSheetId="14">'13'!$A$5:$AG$29</definedName>
    <definedName name="_xlnm.Print_Area" localSheetId="15">'14'!$A$5:$AG$36</definedName>
    <definedName name="_xlnm.Print_Area" localSheetId="6">'5'!$A$4:$AI$71</definedName>
    <definedName name="_xlnm.Print_Area" localSheetId="7">'6'!$A$4:$AI$71</definedName>
    <definedName name="_xlnm.Print_Area" localSheetId="8">'7'!$A$4:$AI$71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2" i="12" l="1"/>
  <c r="AB63" i="12"/>
  <c r="AB61" i="12"/>
  <c r="AB14" i="12"/>
  <c r="AB15" i="12"/>
  <c r="AB13" i="12"/>
  <c r="J95" i="12"/>
  <c r="K95" i="12"/>
  <c r="L95" i="12"/>
  <c r="J96" i="12"/>
  <c r="K96" i="12"/>
  <c r="L96" i="12"/>
  <c r="J103" i="12"/>
  <c r="K103" i="12"/>
  <c r="L103" i="12"/>
  <c r="J104" i="12"/>
  <c r="K104" i="12"/>
  <c r="L104" i="12"/>
  <c r="J105" i="12"/>
  <c r="K105" i="12"/>
  <c r="L105" i="12"/>
  <c r="J106" i="12"/>
  <c r="K106" i="12"/>
  <c r="L106" i="12"/>
  <c r="J107" i="12"/>
  <c r="K107" i="12"/>
  <c r="L107" i="12"/>
  <c r="J108" i="12"/>
  <c r="K108" i="12"/>
  <c r="L108" i="12"/>
  <c r="J109" i="12"/>
  <c r="K109" i="12"/>
  <c r="L109" i="12"/>
  <c r="J110" i="12"/>
  <c r="K110" i="12"/>
  <c r="L110" i="12"/>
  <c r="J111" i="12"/>
  <c r="K111" i="12"/>
  <c r="L111" i="12"/>
  <c r="J115" i="12"/>
  <c r="K115" i="12"/>
  <c r="L115" i="12"/>
  <c r="J116" i="12"/>
  <c r="K116" i="12"/>
  <c r="L116" i="12"/>
  <c r="J117" i="12"/>
  <c r="K117" i="12"/>
  <c r="L117" i="12"/>
  <c r="J118" i="12"/>
  <c r="K118" i="12"/>
  <c r="L118" i="12"/>
  <c r="J119" i="12"/>
  <c r="K119" i="12"/>
  <c r="L119" i="12"/>
  <c r="J120" i="12"/>
  <c r="K120" i="12"/>
  <c r="L120" i="12"/>
  <c r="J121" i="12"/>
  <c r="K121" i="12"/>
  <c r="L121" i="12"/>
  <c r="L39" i="16"/>
  <c r="L40" i="16"/>
  <c r="G15" i="16"/>
  <c r="L16" i="16"/>
  <c r="L15" i="16"/>
  <c r="M13" i="16"/>
  <c r="M12" i="16"/>
  <c r="L13" i="16"/>
  <c r="L12" i="16"/>
  <c r="L10" i="16"/>
  <c r="L9" i="16"/>
  <c r="M9" i="16"/>
  <c r="M10" i="16"/>
  <c r="M42" i="16"/>
  <c r="M39" i="16"/>
  <c r="L31" i="16"/>
  <c r="L30" i="16"/>
  <c r="M28" i="16"/>
  <c r="M27" i="16"/>
  <c r="M25" i="16"/>
  <c r="M24" i="16"/>
  <c r="L28" i="16"/>
  <c r="G30" i="16"/>
  <c r="G27" i="16"/>
  <c r="X17" i="36"/>
  <c r="N56" i="21"/>
  <c r="N57" i="21"/>
  <c r="N58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102" i="45"/>
  <c r="N103" i="45"/>
  <c r="N104" i="45"/>
  <c r="N105" i="45"/>
  <c r="N106" i="45"/>
  <c r="N107" i="45"/>
  <c r="N108" i="45"/>
  <c r="N109" i="45"/>
  <c r="N112" i="45"/>
  <c r="N113" i="45"/>
  <c r="N114" i="45"/>
  <c r="N115" i="45"/>
  <c r="N116" i="45"/>
  <c r="N117" i="45"/>
  <c r="N118" i="45"/>
  <c r="N119" i="45"/>
  <c r="N120" i="45"/>
  <c r="N121" i="45"/>
  <c r="N122" i="45"/>
  <c r="N123" i="45"/>
  <c r="N124" i="45"/>
  <c r="N125" i="45"/>
  <c r="N126" i="45"/>
  <c r="N127" i="45"/>
  <c r="N128" i="45"/>
  <c r="N129" i="45"/>
  <c r="N130" i="45"/>
  <c r="N131" i="45"/>
  <c r="N132" i="45"/>
  <c r="N133" i="45"/>
  <c r="N134" i="45"/>
  <c r="N135" i="45"/>
  <c r="N136" i="45"/>
  <c r="N137" i="45"/>
  <c r="N138" i="45"/>
  <c r="N139" i="45"/>
  <c r="N140" i="45"/>
  <c r="N141" i="45"/>
  <c r="N101" i="45"/>
  <c r="Y55" i="45"/>
  <c r="Z55" i="45"/>
  <c r="Y56" i="45"/>
  <c r="Z56" i="45"/>
  <c r="Y57" i="45"/>
  <c r="Z57" i="45"/>
  <c r="Y58" i="45"/>
  <c r="Z58" i="45"/>
  <c r="Y59" i="45"/>
  <c r="Z59" i="45"/>
  <c r="Y60" i="45"/>
  <c r="Z60" i="45"/>
  <c r="Y61" i="45"/>
  <c r="Z61" i="45"/>
  <c r="Y62" i="45"/>
  <c r="Z62" i="45"/>
  <c r="Z63" i="45"/>
  <c r="Z64" i="45"/>
  <c r="Y65" i="45"/>
  <c r="Z65" i="45"/>
  <c r="Y66" i="45"/>
  <c r="Z66" i="45"/>
  <c r="Y67" i="45"/>
  <c r="Z67" i="45"/>
  <c r="Y68" i="45"/>
  <c r="Z68" i="45"/>
  <c r="Y69" i="45"/>
  <c r="Z69" i="45"/>
  <c r="Y70" i="45"/>
  <c r="Z70" i="45"/>
  <c r="Y71" i="45"/>
  <c r="Z71" i="45"/>
  <c r="Y72" i="45"/>
  <c r="Z72" i="45"/>
  <c r="Y73" i="45"/>
  <c r="Z73" i="45"/>
  <c r="Y74" i="45"/>
  <c r="Z74" i="45"/>
  <c r="Y75" i="45"/>
  <c r="Z75" i="45"/>
  <c r="Y76" i="45"/>
  <c r="Z76" i="45"/>
  <c r="Y77" i="45"/>
  <c r="Z77" i="45"/>
  <c r="Y78" i="45"/>
  <c r="Z78" i="45"/>
  <c r="Y79" i="45"/>
  <c r="Z79" i="45"/>
  <c r="Y80" i="45"/>
  <c r="Z80" i="45"/>
  <c r="Y81" i="45"/>
  <c r="Z81" i="45"/>
  <c r="Y82" i="45"/>
  <c r="Z82" i="45"/>
  <c r="Y83" i="45"/>
  <c r="Z83" i="45"/>
  <c r="Y84" i="45"/>
  <c r="Z84" i="45"/>
  <c r="Y85" i="45"/>
  <c r="Z85" i="45"/>
  <c r="Y86" i="45"/>
  <c r="Z86" i="45"/>
  <c r="Y87" i="45"/>
  <c r="Z87" i="45"/>
  <c r="Y88" i="45"/>
  <c r="Z88" i="45"/>
  <c r="Y89" i="45"/>
  <c r="Z89" i="45"/>
  <c r="Y90" i="45"/>
  <c r="Z90" i="45"/>
  <c r="Y91" i="45"/>
  <c r="Z91" i="45"/>
  <c r="Y92" i="45"/>
  <c r="Z92" i="45"/>
  <c r="Y93" i="45"/>
  <c r="Z93" i="45"/>
  <c r="Y94" i="45"/>
  <c r="Z94" i="45"/>
  <c r="Z54" i="45"/>
  <c r="Y54" i="45"/>
  <c r="W93" i="45"/>
  <c r="W94" i="45"/>
  <c r="W54" i="45"/>
  <c r="W55" i="45"/>
  <c r="W56" i="45"/>
  <c r="W57" i="45"/>
  <c r="W58" i="45"/>
  <c r="W59" i="45"/>
  <c r="W60" i="45"/>
  <c r="W61" i="45"/>
  <c r="W62" i="45"/>
  <c r="W63" i="45"/>
  <c r="W65" i="45"/>
  <c r="W66" i="45"/>
  <c r="W67" i="45"/>
  <c r="W68" i="45"/>
  <c r="W69" i="45"/>
  <c r="W70" i="45"/>
  <c r="W71" i="45"/>
  <c r="W72" i="45"/>
  <c r="W73" i="45"/>
  <c r="W74" i="45"/>
  <c r="W75" i="45"/>
  <c r="W76" i="45"/>
  <c r="W77" i="45"/>
  <c r="W78" i="45"/>
  <c r="W79" i="45"/>
  <c r="W80" i="45"/>
  <c r="W81" i="45"/>
  <c r="W82" i="45"/>
  <c r="W83" i="45"/>
  <c r="W84" i="45"/>
  <c r="W85" i="45"/>
  <c r="W86" i="45"/>
  <c r="W87" i="45"/>
  <c r="W88" i="45"/>
  <c r="W89" i="45"/>
  <c r="W90" i="45"/>
  <c r="W91" i="45"/>
  <c r="Y8" i="45"/>
  <c r="Z8" i="45"/>
  <c r="Y9" i="45"/>
  <c r="Z9" i="45"/>
  <c r="Y10" i="45"/>
  <c r="Z10" i="45"/>
  <c r="Y11" i="45"/>
  <c r="Z11" i="45"/>
  <c r="Y12" i="45"/>
  <c r="Z12" i="45"/>
  <c r="Y13" i="45"/>
  <c r="Z13" i="45"/>
  <c r="Y14" i="45"/>
  <c r="Z14" i="45"/>
  <c r="Y15" i="45"/>
  <c r="Z15" i="45"/>
  <c r="Z16" i="45"/>
  <c r="Z17" i="45"/>
  <c r="Y18" i="45"/>
  <c r="Z18" i="45"/>
  <c r="Y19" i="45"/>
  <c r="Z19" i="45"/>
  <c r="Y20" i="45"/>
  <c r="Z20" i="45"/>
  <c r="Y21" i="45"/>
  <c r="Z21" i="45"/>
  <c r="Y22" i="45"/>
  <c r="Z22" i="45"/>
  <c r="Y23" i="45"/>
  <c r="Z23" i="45"/>
  <c r="Y24" i="45"/>
  <c r="Z24" i="45"/>
  <c r="Y25" i="45"/>
  <c r="Z25" i="45"/>
  <c r="Y26" i="45"/>
  <c r="Z26" i="45"/>
  <c r="Y27" i="45"/>
  <c r="Z27" i="45"/>
  <c r="Y28" i="45"/>
  <c r="Z28" i="45"/>
  <c r="Y29" i="45"/>
  <c r="Z29" i="45"/>
  <c r="Y30" i="45"/>
  <c r="Z30" i="45"/>
  <c r="Y31" i="45"/>
  <c r="Z31" i="45"/>
  <c r="Y32" i="45"/>
  <c r="Z32" i="45"/>
  <c r="Y33" i="45"/>
  <c r="Z33" i="45"/>
  <c r="Y34" i="45"/>
  <c r="Z34" i="45"/>
  <c r="Y35" i="45"/>
  <c r="Z35" i="45"/>
  <c r="Y36" i="45"/>
  <c r="Z36" i="45"/>
  <c r="Y37" i="45"/>
  <c r="Z37" i="45"/>
  <c r="Y38" i="45"/>
  <c r="Z38" i="45"/>
  <c r="Y39" i="45"/>
  <c r="Z39" i="45"/>
  <c r="Y40" i="45"/>
  <c r="Z40" i="45"/>
  <c r="Y41" i="45"/>
  <c r="Z41" i="45"/>
  <c r="Y42" i="45"/>
  <c r="Z42" i="45"/>
  <c r="Y43" i="45"/>
  <c r="Z43" i="45"/>
  <c r="Y44" i="45"/>
  <c r="Z44" i="45"/>
  <c r="Y45" i="45"/>
  <c r="Z45" i="45"/>
  <c r="Y46" i="45"/>
  <c r="Z46" i="45"/>
  <c r="Y47" i="45"/>
  <c r="Z47" i="45"/>
  <c r="Z7" i="45"/>
  <c r="Y7" i="45"/>
  <c r="W7" i="45"/>
  <c r="W8" i="45"/>
  <c r="W9" i="45"/>
  <c r="W10" i="45"/>
  <c r="W11" i="45"/>
  <c r="W12" i="45"/>
  <c r="W13" i="45"/>
  <c r="W14" i="45"/>
  <c r="W15" i="45"/>
  <c r="W16" i="45"/>
  <c r="W18" i="45"/>
  <c r="W19" i="45"/>
  <c r="W20" i="45"/>
  <c r="W21" i="45"/>
  <c r="W22" i="45"/>
  <c r="W23" i="45"/>
  <c r="W24" i="45"/>
  <c r="W25" i="45"/>
  <c r="W26" i="45"/>
  <c r="W27" i="45"/>
  <c r="W28" i="45"/>
  <c r="W29" i="45"/>
  <c r="W30" i="45"/>
  <c r="W31" i="45"/>
  <c r="W32" i="45"/>
  <c r="W33" i="45"/>
  <c r="W34" i="45"/>
  <c r="W35" i="45"/>
  <c r="W36" i="45"/>
  <c r="W37" i="45"/>
  <c r="W38" i="45"/>
  <c r="W39" i="45"/>
  <c r="W40" i="45"/>
  <c r="W41" i="45"/>
  <c r="W42" i="45"/>
  <c r="W43" i="45"/>
  <c r="W44" i="45"/>
  <c r="W45" i="45"/>
  <c r="W46" i="45"/>
  <c r="W47" i="45"/>
  <c r="W36" i="22"/>
  <c r="H81" i="30"/>
  <c r="I81" i="30"/>
  <c r="J81" i="30"/>
  <c r="K81" i="30"/>
  <c r="L81" i="30"/>
  <c r="L82" i="30"/>
  <c r="H83" i="30"/>
  <c r="I83" i="30"/>
  <c r="J83" i="30"/>
  <c r="K83" i="30"/>
  <c r="L83" i="30"/>
  <c r="D84" i="30"/>
  <c r="E84" i="30"/>
  <c r="F84" i="30"/>
  <c r="N70" i="30"/>
  <c r="N71" i="30"/>
  <c r="N72" i="30"/>
  <c r="N74" i="30"/>
  <c r="H72" i="30"/>
  <c r="I72" i="30"/>
  <c r="J72" i="30"/>
  <c r="K72" i="30"/>
  <c r="L72" i="30"/>
  <c r="L73" i="30"/>
  <c r="H74" i="30"/>
  <c r="I74" i="30"/>
  <c r="J74" i="30"/>
  <c r="K74" i="30"/>
  <c r="L74" i="30"/>
  <c r="D75" i="30"/>
  <c r="E75" i="30"/>
  <c r="F75" i="30"/>
  <c r="J63" i="30"/>
  <c r="K63" i="30"/>
  <c r="J64" i="30"/>
  <c r="K64" i="30"/>
  <c r="J65" i="30"/>
  <c r="K65" i="30"/>
  <c r="N65" i="30" s="1"/>
  <c r="J66" i="30"/>
  <c r="K66" i="30"/>
  <c r="N66" i="30" s="1"/>
  <c r="J67" i="30"/>
  <c r="K67" i="30"/>
  <c r="N67" i="30" s="1"/>
  <c r="J68" i="30"/>
  <c r="K68" i="30"/>
  <c r="N68" i="30" s="1"/>
  <c r="J69" i="30"/>
  <c r="K69" i="30"/>
  <c r="N69" i="30" s="1"/>
  <c r="J70" i="30"/>
  <c r="K70" i="30"/>
  <c r="J71" i="30"/>
  <c r="K71" i="30"/>
  <c r="N63" i="30"/>
  <c r="Y36" i="30"/>
  <c r="Y37" i="30"/>
  <c r="Y38" i="30"/>
  <c r="Y39" i="30"/>
  <c r="Y40" i="30"/>
  <c r="Y41" i="30"/>
  <c r="Y42" i="30"/>
  <c r="Y43" i="30"/>
  <c r="Y44" i="30"/>
  <c r="Y46" i="30"/>
  <c r="Y35" i="30"/>
  <c r="J49" i="30"/>
  <c r="J50" i="30"/>
  <c r="J51" i="30"/>
  <c r="J52" i="30"/>
  <c r="J53" i="30"/>
  <c r="J54" i="30"/>
  <c r="J55" i="30"/>
  <c r="J56" i="30"/>
  <c r="V45" i="30"/>
  <c r="W45" i="30"/>
  <c r="Z45" i="30" s="1"/>
  <c r="V46" i="30"/>
  <c r="W46" i="30"/>
  <c r="Z46" i="30" s="1"/>
  <c r="S45" i="30"/>
  <c r="T45" i="30"/>
  <c r="U42" i="30"/>
  <c r="U43" i="30"/>
  <c r="U44" i="30"/>
  <c r="U45" i="30"/>
  <c r="U47" i="30"/>
  <c r="U37" i="30"/>
  <c r="U38" i="30"/>
  <c r="U39" i="30"/>
  <c r="U36" i="30"/>
  <c r="U41" i="30"/>
  <c r="Y8" i="30"/>
  <c r="Y9" i="30"/>
  <c r="Y10" i="30"/>
  <c r="Y11" i="30"/>
  <c r="Y12" i="30"/>
  <c r="Y13" i="30"/>
  <c r="Y14" i="30"/>
  <c r="Y15" i="30"/>
  <c r="Y16" i="30"/>
  <c r="Y18" i="30"/>
  <c r="Y7" i="30"/>
  <c r="V17" i="30"/>
  <c r="V18" i="30"/>
  <c r="U14" i="30"/>
  <c r="U15" i="30"/>
  <c r="U16" i="30"/>
  <c r="U17" i="30"/>
  <c r="U18" i="30"/>
  <c r="U19" i="30"/>
  <c r="U13" i="30"/>
  <c r="U9" i="30"/>
  <c r="U10" i="30"/>
  <c r="U11" i="30"/>
  <c r="U8" i="30"/>
  <c r="J21" i="30"/>
  <c r="K21" i="30"/>
  <c r="J22" i="30"/>
  <c r="K22" i="30"/>
  <c r="J23" i="30"/>
  <c r="K23" i="30"/>
  <c r="J24" i="30"/>
  <c r="K24" i="30"/>
  <c r="J25" i="30"/>
  <c r="K25" i="30"/>
  <c r="J26" i="30"/>
  <c r="K26" i="30"/>
  <c r="J27" i="30"/>
  <c r="K27" i="30"/>
  <c r="J28" i="30"/>
  <c r="K28" i="30"/>
  <c r="N78" i="33"/>
  <c r="N79" i="33"/>
  <c r="N80" i="33"/>
  <c r="N81" i="33"/>
  <c r="N82" i="33"/>
  <c r="N83" i="33"/>
  <c r="N85" i="33"/>
  <c r="N86" i="33"/>
  <c r="N87" i="33"/>
  <c r="N88" i="33"/>
  <c r="N90" i="33"/>
  <c r="N91" i="33"/>
  <c r="N92" i="33"/>
  <c r="N93" i="33"/>
  <c r="N94" i="33"/>
  <c r="N95" i="33"/>
  <c r="N96" i="33"/>
  <c r="N97" i="33"/>
  <c r="N98" i="33"/>
  <c r="N99" i="33"/>
  <c r="N100" i="33"/>
  <c r="N101" i="33"/>
  <c r="N102" i="33"/>
  <c r="N103" i="33"/>
  <c r="N104" i="33"/>
  <c r="N105" i="33"/>
  <c r="N77" i="33"/>
  <c r="J77" i="33"/>
  <c r="K77" i="33"/>
  <c r="L77" i="33"/>
  <c r="J78" i="33"/>
  <c r="K78" i="33"/>
  <c r="L78" i="33"/>
  <c r="J79" i="33"/>
  <c r="K79" i="33"/>
  <c r="L79" i="33"/>
  <c r="J80" i="33"/>
  <c r="K80" i="33"/>
  <c r="J81" i="33"/>
  <c r="K81" i="33"/>
  <c r="L81" i="33"/>
  <c r="J82" i="33"/>
  <c r="K82" i="33"/>
  <c r="L82" i="33"/>
  <c r="J83" i="33"/>
  <c r="K83" i="33"/>
  <c r="L83" i="33"/>
  <c r="J85" i="33"/>
  <c r="K85" i="33"/>
  <c r="L85" i="33"/>
  <c r="J86" i="33"/>
  <c r="K86" i="33"/>
  <c r="L86" i="33"/>
  <c r="J87" i="33"/>
  <c r="K87" i="33"/>
  <c r="L87" i="33"/>
  <c r="J88" i="33"/>
  <c r="K88" i="33"/>
  <c r="L88" i="33"/>
  <c r="J90" i="33"/>
  <c r="K90" i="33"/>
  <c r="L90" i="33"/>
  <c r="J91" i="33"/>
  <c r="K91" i="33"/>
  <c r="L91" i="33"/>
  <c r="J92" i="33"/>
  <c r="K92" i="33"/>
  <c r="L92" i="33"/>
  <c r="J93" i="33"/>
  <c r="K93" i="33"/>
  <c r="L93" i="33"/>
  <c r="K94" i="33"/>
  <c r="L94" i="33"/>
  <c r="J95" i="33"/>
  <c r="K95" i="33"/>
  <c r="L95" i="33"/>
  <c r="J96" i="33"/>
  <c r="K96" i="33"/>
  <c r="L96" i="33"/>
  <c r="J97" i="33"/>
  <c r="K97" i="33"/>
  <c r="L97" i="33"/>
  <c r="J98" i="33"/>
  <c r="K98" i="33"/>
  <c r="L98" i="33"/>
  <c r="J99" i="33"/>
  <c r="K99" i="33"/>
  <c r="J100" i="33"/>
  <c r="K100" i="33"/>
  <c r="L100" i="33"/>
  <c r="J101" i="33"/>
  <c r="K101" i="33"/>
  <c r="L101" i="33"/>
  <c r="J102" i="33"/>
  <c r="K102" i="33"/>
  <c r="L102" i="33"/>
  <c r="J103" i="33"/>
  <c r="K103" i="33"/>
  <c r="L103" i="33"/>
  <c r="K104" i="33"/>
  <c r="L104" i="33"/>
  <c r="J105" i="33"/>
  <c r="K105" i="33"/>
  <c r="L105" i="33"/>
  <c r="Y43" i="33"/>
  <c r="Z43" i="33"/>
  <c r="Y44" i="33"/>
  <c r="Z44" i="33"/>
  <c r="Y45" i="33"/>
  <c r="Z45" i="33"/>
  <c r="Y46" i="33"/>
  <c r="Z46" i="33"/>
  <c r="Y47" i="33"/>
  <c r="Z47" i="33"/>
  <c r="Y48" i="33"/>
  <c r="Z48" i="33"/>
  <c r="Y49" i="33"/>
  <c r="Z49" i="33"/>
  <c r="Y50" i="33"/>
  <c r="Z50" i="33"/>
  <c r="Y51" i="33"/>
  <c r="Z51" i="33"/>
  <c r="Y52" i="33"/>
  <c r="Z52" i="33"/>
  <c r="Y53" i="33"/>
  <c r="Z53" i="33"/>
  <c r="Z54" i="33"/>
  <c r="Y55" i="33"/>
  <c r="Z55" i="33"/>
  <c r="Y56" i="33"/>
  <c r="Z56" i="33"/>
  <c r="Y57" i="33"/>
  <c r="Z57" i="33"/>
  <c r="Y58" i="33"/>
  <c r="Z58" i="33"/>
  <c r="Y59" i="33"/>
  <c r="Z59" i="33"/>
  <c r="Y60" i="33"/>
  <c r="Z60" i="33"/>
  <c r="Y61" i="33"/>
  <c r="Z61" i="33"/>
  <c r="Y62" i="33"/>
  <c r="Z62" i="33"/>
  <c r="Y63" i="33"/>
  <c r="Z63" i="33"/>
  <c r="Y64" i="33"/>
  <c r="Z64" i="33"/>
  <c r="Y65" i="33"/>
  <c r="Z65" i="33"/>
  <c r="Y66" i="33"/>
  <c r="Z66" i="33"/>
  <c r="Y67" i="33"/>
  <c r="Z67" i="33"/>
  <c r="Y68" i="33"/>
  <c r="Z68" i="33"/>
  <c r="Y69" i="33"/>
  <c r="Z69" i="33"/>
  <c r="Y70" i="33"/>
  <c r="Z70" i="33"/>
  <c r="Z42" i="33"/>
  <c r="Y42" i="33"/>
  <c r="U62" i="33"/>
  <c r="U63" i="33"/>
  <c r="U64" i="33"/>
  <c r="U65" i="33"/>
  <c r="U66" i="33"/>
  <c r="U67" i="33"/>
  <c r="U68" i="33"/>
  <c r="U69" i="33"/>
  <c r="U70" i="33"/>
  <c r="Y8" i="33"/>
  <c r="Z8" i="33"/>
  <c r="Y9" i="33"/>
  <c r="Z9" i="33"/>
  <c r="Y10" i="33"/>
  <c r="Z10" i="33"/>
  <c r="Y11" i="33"/>
  <c r="Z11" i="33"/>
  <c r="Y12" i="33"/>
  <c r="Z12" i="33"/>
  <c r="Y13" i="33"/>
  <c r="Z13" i="33"/>
  <c r="Y14" i="33"/>
  <c r="Z14" i="33"/>
  <c r="Y15" i="33"/>
  <c r="Z15" i="33"/>
  <c r="Y16" i="33"/>
  <c r="Z16" i="33"/>
  <c r="Y17" i="33"/>
  <c r="Z17" i="33"/>
  <c r="Y18" i="33"/>
  <c r="Z18" i="33"/>
  <c r="Y20" i="33"/>
  <c r="Z20" i="33"/>
  <c r="Y21" i="33"/>
  <c r="Z21" i="33"/>
  <c r="Y22" i="33"/>
  <c r="Z22" i="33"/>
  <c r="Y23" i="33"/>
  <c r="Z23" i="33"/>
  <c r="Y24" i="33"/>
  <c r="Z24" i="33"/>
  <c r="Y25" i="33"/>
  <c r="Z25" i="33"/>
  <c r="Y26" i="33"/>
  <c r="Z26" i="33"/>
  <c r="Y27" i="33"/>
  <c r="Z27" i="33"/>
  <c r="Y28" i="33"/>
  <c r="Z28" i="33"/>
  <c r="Y29" i="33"/>
  <c r="Z29" i="33"/>
  <c r="Y30" i="33"/>
  <c r="Z30" i="33"/>
  <c r="Y31" i="33"/>
  <c r="Z31" i="33"/>
  <c r="Y32" i="33"/>
  <c r="Z32" i="33"/>
  <c r="Y33" i="33"/>
  <c r="Z33" i="33"/>
  <c r="Y34" i="33"/>
  <c r="Z34" i="33"/>
  <c r="Y35" i="33"/>
  <c r="Z35" i="33"/>
  <c r="Z7" i="33"/>
  <c r="Y7" i="33"/>
  <c r="U28" i="33"/>
  <c r="U29" i="33"/>
  <c r="U30" i="33"/>
  <c r="U31" i="33"/>
  <c r="U32" i="33"/>
  <c r="U33" i="33"/>
  <c r="U34" i="33"/>
  <c r="U35" i="33"/>
  <c r="U27" i="33"/>
  <c r="U26" i="33"/>
  <c r="U18" i="33"/>
  <c r="U19" i="33"/>
  <c r="U20" i="33"/>
  <c r="U21" i="33"/>
  <c r="U22" i="33"/>
  <c r="U23" i="33"/>
  <c r="U24" i="33"/>
  <c r="U25" i="33"/>
  <c r="U9" i="33"/>
  <c r="U10" i="33"/>
  <c r="U11" i="33"/>
  <c r="U12" i="33"/>
  <c r="U13" i="33"/>
  <c r="U14" i="33"/>
  <c r="U15" i="33"/>
  <c r="U8" i="33"/>
  <c r="U17" i="33"/>
  <c r="U7" i="33"/>
  <c r="U16" i="33"/>
  <c r="U61" i="33"/>
  <c r="V61" i="33"/>
  <c r="U53" i="33"/>
  <c r="U54" i="33"/>
  <c r="U55" i="33"/>
  <c r="U56" i="33"/>
  <c r="U57" i="33"/>
  <c r="U58" i="33"/>
  <c r="U59" i="33"/>
  <c r="U60" i="33"/>
  <c r="U52" i="33"/>
  <c r="U44" i="33"/>
  <c r="U45" i="33"/>
  <c r="U46" i="33"/>
  <c r="U47" i="33"/>
  <c r="U48" i="33"/>
  <c r="U49" i="33"/>
  <c r="U50" i="33"/>
  <c r="U43" i="33"/>
  <c r="U51" i="33"/>
  <c r="U42" i="33"/>
  <c r="K35" i="33"/>
  <c r="K34" i="33"/>
  <c r="K33" i="33"/>
  <c r="K32" i="33"/>
  <c r="K31" i="33"/>
  <c r="K30" i="33"/>
  <c r="K28" i="33"/>
  <c r="K27" i="33"/>
  <c r="K29" i="33"/>
  <c r="K62" i="33"/>
  <c r="L62" i="33"/>
  <c r="K63" i="33"/>
  <c r="L63" i="33"/>
  <c r="K64" i="33"/>
  <c r="L64" i="33"/>
  <c r="K65" i="33"/>
  <c r="L65" i="33"/>
  <c r="K66" i="33"/>
  <c r="L66" i="33"/>
  <c r="K67" i="33"/>
  <c r="L67" i="33"/>
  <c r="K68" i="33"/>
  <c r="L68" i="33"/>
  <c r="K69" i="33"/>
  <c r="L69" i="33"/>
  <c r="K70" i="33"/>
  <c r="L70" i="33"/>
  <c r="J62" i="33"/>
  <c r="J63" i="33"/>
  <c r="J64" i="33"/>
  <c r="J65" i="33"/>
  <c r="J66" i="33"/>
  <c r="J67" i="33"/>
  <c r="J68" i="33"/>
  <c r="J69" i="33"/>
  <c r="J70" i="33"/>
  <c r="J61" i="33"/>
  <c r="J27" i="33"/>
  <c r="J28" i="33"/>
  <c r="J29" i="33"/>
  <c r="J30" i="33"/>
  <c r="J31" i="33"/>
  <c r="J32" i="33"/>
  <c r="J33" i="33"/>
  <c r="J34" i="33"/>
  <c r="J35" i="33"/>
  <c r="J26" i="33"/>
  <c r="J48" i="30"/>
  <c r="J20" i="30"/>
  <c r="N86" i="28"/>
  <c r="N84" i="28"/>
  <c r="N85" i="28"/>
  <c r="N87" i="28"/>
  <c r="N88" i="28"/>
  <c r="N89" i="28"/>
  <c r="N92" i="28"/>
  <c r="N93" i="28"/>
  <c r="N94" i="28"/>
  <c r="N95" i="28"/>
  <c r="N97" i="28"/>
  <c r="N98" i="28"/>
  <c r="N99" i="28"/>
  <c r="N100" i="28"/>
  <c r="N103" i="28"/>
  <c r="N104" i="28"/>
  <c r="N105" i="28"/>
  <c r="N106" i="28"/>
  <c r="N107" i="28"/>
  <c r="N108" i="28"/>
  <c r="N109" i="28"/>
  <c r="N110" i="28"/>
  <c r="N111" i="28"/>
  <c r="N114" i="28"/>
  <c r="N83" i="28"/>
  <c r="Y76" i="28"/>
  <c r="Y46" i="28"/>
  <c r="Z46" i="28"/>
  <c r="Y47" i="28"/>
  <c r="Z47" i="28"/>
  <c r="Y48" i="28"/>
  <c r="Z48" i="28"/>
  <c r="Y49" i="28"/>
  <c r="Z49" i="28"/>
  <c r="Y50" i="28"/>
  <c r="Z50" i="28"/>
  <c r="Y51" i="28"/>
  <c r="Z51" i="28"/>
  <c r="Y52" i="28"/>
  <c r="Z52" i="28"/>
  <c r="Z53" i="28"/>
  <c r="Y54" i="28"/>
  <c r="Z54" i="28"/>
  <c r="Y55" i="28"/>
  <c r="Z55" i="28"/>
  <c r="Y56" i="28"/>
  <c r="Z56" i="28"/>
  <c r="Y57" i="28"/>
  <c r="Z57" i="28"/>
  <c r="Z58" i="28"/>
  <c r="Y59" i="28"/>
  <c r="Z59" i="28"/>
  <c r="Y60" i="28"/>
  <c r="Z60" i="28"/>
  <c r="Y61" i="28"/>
  <c r="Z61" i="28"/>
  <c r="Y62" i="28"/>
  <c r="Z62" i="28"/>
  <c r="Y63" i="28"/>
  <c r="Z63" i="28"/>
  <c r="Z64" i="28"/>
  <c r="Y65" i="28"/>
  <c r="Z65" i="28"/>
  <c r="Y66" i="28"/>
  <c r="Z66" i="28"/>
  <c r="Y67" i="28"/>
  <c r="Z67" i="28"/>
  <c r="Y68" i="28"/>
  <c r="Z68" i="28"/>
  <c r="Y69" i="28"/>
  <c r="Z69" i="28"/>
  <c r="Y70" i="28"/>
  <c r="Z70" i="28"/>
  <c r="Y71" i="28"/>
  <c r="Z71" i="28"/>
  <c r="Y72" i="28"/>
  <c r="Z72" i="28"/>
  <c r="Y73" i="28"/>
  <c r="Z73" i="28"/>
  <c r="Z74" i="28"/>
  <c r="Z75" i="28"/>
  <c r="Z76" i="28"/>
  <c r="Z45" i="28"/>
  <c r="Y45" i="28"/>
  <c r="N45" i="28"/>
  <c r="L84" i="28"/>
  <c r="L85" i="28"/>
  <c r="L87" i="28"/>
  <c r="L88" i="28"/>
  <c r="L89" i="28"/>
  <c r="L90" i="28"/>
  <c r="L92" i="28"/>
  <c r="L93" i="28"/>
  <c r="L94" i="28"/>
  <c r="L95" i="28"/>
  <c r="L97" i="28"/>
  <c r="L98" i="28"/>
  <c r="L99" i="28"/>
  <c r="L100" i="28"/>
  <c r="L102" i="28"/>
  <c r="L103" i="28"/>
  <c r="L104" i="28"/>
  <c r="L105" i="28"/>
  <c r="L106" i="28"/>
  <c r="L108" i="28"/>
  <c r="L109" i="28"/>
  <c r="L110" i="28"/>
  <c r="L111" i="28"/>
  <c r="L113" i="28"/>
  <c r="L114" i="28"/>
  <c r="J83" i="28"/>
  <c r="K83" i="28"/>
  <c r="J84" i="28"/>
  <c r="K84" i="28"/>
  <c r="J85" i="28"/>
  <c r="K85" i="28"/>
  <c r="J86" i="28"/>
  <c r="K86" i="28"/>
  <c r="J87" i="28"/>
  <c r="K87" i="28"/>
  <c r="J88" i="28"/>
  <c r="K88" i="28"/>
  <c r="J89" i="28"/>
  <c r="K89" i="28"/>
  <c r="J92" i="28"/>
  <c r="K92" i="28"/>
  <c r="J93" i="28"/>
  <c r="K93" i="28"/>
  <c r="J94" i="28"/>
  <c r="K94" i="28"/>
  <c r="J95" i="28"/>
  <c r="K95" i="28"/>
  <c r="J97" i="28"/>
  <c r="K97" i="28"/>
  <c r="J98" i="28"/>
  <c r="K98" i="28"/>
  <c r="J99" i="28"/>
  <c r="K99" i="28"/>
  <c r="J100" i="28"/>
  <c r="K100" i="28"/>
  <c r="J103" i="28"/>
  <c r="K103" i="28"/>
  <c r="J104" i="28"/>
  <c r="K104" i="28"/>
  <c r="J105" i="28"/>
  <c r="K105" i="28"/>
  <c r="J106" i="28"/>
  <c r="K106" i="28"/>
  <c r="J107" i="28"/>
  <c r="K107" i="28"/>
  <c r="J108" i="28"/>
  <c r="K108" i="28"/>
  <c r="J109" i="28"/>
  <c r="K109" i="28"/>
  <c r="J110" i="28"/>
  <c r="K110" i="28"/>
  <c r="J111" i="28"/>
  <c r="K111" i="28"/>
  <c r="J114" i="28"/>
  <c r="K114" i="28"/>
  <c r="Y7" i="28"/>
  <c r="Y38" i="28"/>
  <c r="Z38" i="28"/>
  <c r="Y8" i="28"/>
  <c r="Z8" i="28"/>
  <c r="Y9" i="28"/>
  <c r="Z9" i="28"/>
  <c r="Y10" i="28"/>
  <c r="Z10" i="28"/>
  <c r="Y11" i="28"/>
  <c r="Z11" i="28"/>
  <c r="Y12" i="28"/>
  <c r="Z12" i="28"/>
  <c r="Y13" i="28"/>
  <c r="Z13" i="28"/>
  <c r="Y14" i="28"/>
  <c r="Z14" i="28"/>
  <c r="Z15" i="28"/>
  <c r="Y16" i="28"/>
  <c r="Z16" i="28"/>
  <c r="Y17" i="28"/>
  <c r="Z17" i="28"/>
  <c r="Y18" i="28"/>
  <c r="Z18" i="28"/>
  <c r="Y19" i="28"/>
  <c r="Z19" i="28"/>
  <c r="Z20" i="28"/>
  <c r="Y21" i="28"/>
  <c r="Z21" i="28"/>
  <c r="Y22" i="28"/>
  <c r="Z22" i="28"/>
  <c r="Y23" i="28"/>
  <c r="Z23" i="28"/>
  <c r="Y24" i="28"/>
  <c r="Z24" i="28"/>
  <c r="Z25" i="28"/>
  <c r="Y26" i="28"/>
  <c r="Z26" i="28"/>
  <c r="Y27" i="28"/>
  <c r="Z27" i="28"/>
  <c r="Y28" i="28"/>
  <c r="Z28" i="28"/>
  <c r="Y29" i="28"/>
  <c r="Z29" i="28"/>
  <c r="Y30" i="28"/>
  <c r="Z30" i="28"/>
  <c r="Y31" i="28"/>
  <c r="Z31" i="28"/>
  <c r="Y32" i="28"/>
  <c r="Z32" i="28"/>
  <c r="Y33" i="28"/>
  <c r="Z33" i="28"/>
  <c r="Y34" i="28"/>
  <c r="Z34" i="28"/>
  <c r="Y35" i="28"/>
  <c r="Z35" i="28"/>
  <c r="Z36" i="28"/>
  <c r="Y37" i="28"/>
  <c r="Z37" i="28"/>
  <c r="Z7" i="28"/>
  <c r="L83" i="28"/>
  <c r="J29" i="28"/>
  <c r="K29" i="28"/>
  <c r="L29" i="28"/>
  <c r="J30" i="28"/>
  <c r="K30" i="28"/>
  <c r="L30" i="28"/>
  <c r="J31" i="28"/>
  <c r="K31" i="28"/>
  <c r="L31" i="28"/>
  <c r="J32" i="28"/>
  <c r="K32" i="28"/>
  <c r="L32" i="28"/>
  <c r="J33" i="28"/>
  <c r="K33" i="28"/>
  <c r="L33" i="28"/>
  <c r="J34" i="28"/>
  <c r="K34" i="28"/>
  <c r="L34" i="28"/>
  <c r="J35" i="28"/>
  <c r="K35" i="28"/>
  <c r="L35" i="28"/>
  <c r="J36" i="28"/>
  <c r="K36" i="28"/>
  <c r="L36" i="28"/>
  <c r="J37" i="28"/>
  <c r="K37" i="28"/>
  <c r="L37" i="28"/>
  <c r="J38" i="28"/>
  <c r="K38" i="28"/>
  <c r="L38" i="28"/>
  <c r="V38" i="28"/>
  <c r="W38" i="28"/>
  <c r="U29" i="28"/>
  <c r="U30" i="28"/>
  <c r="U31" i="28"/>
  <c r="U32" i="28"/>
  <c r="U33" i="28"/>
  <c r="U34" i="28"/>
  <c r="U35" i="28"/>
  <c r="U36" i="28"/>
  <c r="U37" i="28"/>
  <c r="U38" i="28"/>
  <c r="U28" i="28"/>
  <c r="V27" i="28"/>
  <c r="U27" i="28"/>
  <c r="W27" i="28"/>
  <c r="U19" i="28"/>
  <c r="U20" i="28"/>
  <c r="U21" i="28"/>
  <c r="U22" i="28"/>
  <c r="U23" i="28"/>
  <c r="U24" i="28"/>
  <c r="U25" i="28"/>
  <c r="U26" i="28"/>
  <c r="U18" i="28"/>
  <c r="U9" i="28"/>
  <c r="U10" i="28"/>
  <c r="U11" i="28"/>
  <c r="U12" i="28"/>
  <c r="U13" i="28"/>
  <c r="U14" i="28"/>
  <c r="U15" i="28"/>
  <c r="U16" i="28"/>
  <c r="U8" i="28"/>
  <c r="U17" i="28"/>
  <c r="U7" i="28"/>
  <c r="V67" i="28"/>
  <c r="T67" i="28"/>
  <c r="U68" i="28"/>
  <c r="U69" i="28"/>
  <c r="U70" i="28"/>
  <c r="U71" i="28"/>
  <c r="U72" i="28"/>
  <c r="U73" i="28"/>
  <c r="U74" i="28"/>
  <c r="U75" i="28"/>
  <c r="U76" i="28"/>
  <c r="U67" i="28"/>
  <c r="U66" i="28"/>
  <c r="V45" i="28"/>
  <c r="U45" i="28"/>
  <c r="T45" i="28"/>
  <c r="T55" i="28"/>
  <c r="U57" i="28"/>
  <c r="U58" i="28"/>
  <c r="U59" i="28"/>
  <c r="U60" i="28"/>
  <c r="U61" i="28"/>
  <c r="U62" i="28"/>
  <c r="U63" i="28"/>
  <c r="U64" i="28"/>
  <c r="U65" i="28"/>
  <c r="U56" i="28"/>
  <c r="U55" i="28"/>
  <c r="U47" i="28"/>
  <c r="U48" i="28"/>
  <c r="U49" i="28"/>
  <c r="U50" i="28"/>
  <c r="U51" i="28"/>
  <c r="U52" i="28"/>
  <c r="U53" i="28"/>
  <c r="U54" i="28"/>
  <c r="U46" i="28"/>
  <c r="J67" i="28"/>
  <c r="J68" i="28"/>
  <c r="J69" i="28"/>
  <c r="J70" i="28"/>
  <c r="J71" i="28"/>
  <c r="J72" i="28"/>
  <c r="J73" i="28"/>
  <c r="J75" i="28"/>
  <c r="J76" i="28"/>
  <c r="I66" i="28"/>
  <c r="J66" i="28"/>
  <c r="Y56" i="12"/>
  <c r="Y57" i="12"/>
  <c r="Y58" i="12"/>
  <c r="Y59" i="12"/>
  <c r="Y60" i="12"/>
  <c r="Y61" i="12"/>
  <c r="Y62" i="12"/>
  <c r="Y63" i="12"/>
  <c r="Y67" i="12"/>
  <c r="Y68" i="12"/>
  <c r="Y69" i="12"/>
  <c r="Y70" i="12"/>
  <c r="Y71" i="12"/>
  <c r="Y72" i="12"/>
  <c r="Y73" i="12"/>
  <c r="Y74" i="12"/>
  <c r="Y75" i="12"/>
  <c r="Y76" i="12"/>
  <c r="Y77" i="12"/>
  <c r="Y78" i="12"/>
  <c r="Y79" i="12"/>
  <c r="Y80" i="12"/>
  <c r="Y81" i="12"/>
  <c r="Y82" i="12"/>
  <c r="Y83" i="12"/>
  <c r="Y84" i="12"/>
  <c r="Y85" i="12"/>
  <c r="Y86" i="12"/>
  <c r="Y87" i="12"/>
  <c r="Y88" i="12"/>
  <c r="Y89" i="12"/>
  <c r="Y90" i="12"/>
  <c r="Y91" i="12"/>
  <c r="Y92" i="12"/>
  <c r="Y93" i="12"/>
  <c r="Y55" i="12"/>
  <c r="U56" i="12"/>
  <c r="U57" i="12"/>
  <c r="U59" i="12"/>
  <c r="U60" i="12"/>
  <c r="U62" i="12"/>
  <c r="U63" i="12"/>
  <c r="U68" i="12"/>
  <c r="U69" i="12"/>
  <c r="U71" i="12"/>
  <c r="U72" i="12"/>
  <c r="U74" i="12"/>
  <c r="U75" i="12"/>
  <c r="U77" i="12"/>
  <c r="U78" i="12"/>
  <c r="U80" i="12"/>
  <c r="U81" i="12"/>
  <c r="U83" i="12"/>
  <c r="U84" i="12"/>
  <c r="U86" i="12"/>
  <c r="U87" i="12"/>
  <c r="U89" i="12"/>
  <c r="U90" i="12"/>
  <c r="U92" i="12"/>
  <c r="U93" i="12"/>
  <c r="Y8" i="12"/>
  <c r="Y9" i="12"/>
  <c r="Y10" i="12"/>
  <c r="Y11" i="12"/>
  <c r="Y12" i="12"/>
  <c r="Y13" i="12"/>
  <c r="Y14" i="12"/>
  <c r="Y15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7" i="12"/>
  <c r="U8" i="12"/>
  <c r="U9" i="12"/>
  <c r="U11" i="12"/>
  <c r="U12" i="12"/>
  <c r="U14" i="12"/>
  <c r="U15" i="12"/>
  <c r="U20" i="12"/>
  <c r="U21" i="12"/>
  <c r="U23" i="12"/>
  <c r="U24" i="12"/>
  <c r="U26" i="12"/>
  <c r="U27" i="12"/>
  <c r="U29" i="12"/>
  <c r="U30" i="12"/>
  <c r="U32" i="12"/>
  <c r="U33" i="12"/>
  <c r="U35" i="12"/>
  <c r="U36" i="12"/>
  <c r="U38" i="12"/>
  <c r="U39" i="12"/>
  <c r="U41" i="12"/>
  <c r="U42" i="12"/>
  <c r="U44" i="12"/>
  <c r="U45" i="12"/>
  <c r="J122" i="12"/>
  <c r="K122" i="12"/>
  <c r="J123" i="12"/>
  <c r="K123" i="12"/>
  <c r="J124" i="12"/>
  <c r="K124" i="12"/>
  <c r="J125" i="12"/>
  <c r="K125" i="12"/>
  <c r="J126" i="12"/>
  <c r="K126" i="12"/>
  <c r="J127" i="12"/>
  <c r="K127" i="12"/>
  <c r="J128" i="12"/>
  <c r="K128" i="12"/>
  <c r="J129" i="12"/>
  <c r="K129" i="12"/>
  <c r="J130" i="12"/>
  <c r="K130" i="12"/>
  <c r="J131" i="12"/>
  <c r="K131" i="12"/>
  <c r="J132" i="12"/>
  <c r="K132" i="12"/>
  <c r="J133" i="12"/>
  <c r="K133" i="12"/>
  <c r="J134" i="12"/>
  <c r="K134" i="12"/>
  <c r="J135" i="12"/>
  <c r="K135" i="12"/>
  <c r="J136" i="12"/>
  <c r="K136" i="12"/>
  <c r="J137" i="12"/>
  <c r="K137" i="12"/>
  <c r="J138" i="12"/>
  <c r="K138" i="12"/>
  <c r="J139" i="12"/>
  <c r="K139" i="12"/>
  <c r="J140" i="12"/>
  <c r="K140" i="12"/>
  <c r="J141" i="12"/>
  <c r="K141" i="12"/>
  <c r="J47" i="12"/>
  <c r="J48" i="12"/>
  <c r="N112" i="47"/>
  <c r="N114" i="47"/>
  <c r="N115" i="47"/>
  <c r="N116" i="47"/>
  <c r="N117" i="47"/>
  <c r="N118" i="47"/>
  <c r="N119" i="47"/>
  <c r="N120" i="47"/>
  <c r="N121" i="47"/>
  <c r="N122" i="47"/>
  <c r="N123" i="47"/>
  <c r="N124" i="47"/>
  <c r="N125" i="47"/>
  <c r="N126" i="47"/>
  <c r="N127" i="47"/>
  <c r="N128" i="47"/>
  <c r="N129" i="47"/>
  <c r="N130" i="47"/>
  <c r="N131" i="47"/>
  <c r="N132" i="47"/>
  <c r="N133" i="47"/>
  <c r="N134" i="47"/>
  <c r="N135" i="47"/>
  <c r="N136" i="47"/>
  <c r="N137" i="47"/>
  <c r="N138" i="47"/>
  <c r="N139" i="47"/>
  <c r="J101" i="47"/>
  <c r="K101" i="47"/>
  <c r="J102" i="47"/>
  <c r="K102" i="47"/>
  <c r="J103" i="47"/>
  <c r="K103" i="47"/>
  <c r="J104" i="47"/>
  <c r="K104" i="47"/>
  <c r="J105" i="47"/>
  <c r="K105" i="47"/>
  <c r="J106" i="47"/>
  <c r="K106" i="47"/>
  <c r="J107" i="47"/>
  <c r="K107" i="47"/>
  <c r="J108" i="47"/>
  <c r="K108" i="47"/>
  <c r="J109" i="47"/>
  <c r="K109" i="47"/>
  <c r="J112" i="47"/>
  <c r="K112" i="47"/>
  <c r="J113" i="47"/>
  <c r="K113" i="47"/>
  <c r="J114" i="47"/>
  <c r="K114" i="47"/>
  <c r="J115" i="47"/>
  <c r="K115" i="47"/>
  <c r="J116" i="47"/>
  <c r="K116" i="47"/>
  <c r="J117" i="47"/>
  <c r="K117" i="47"/>
  <c r="J118" i="47"/>
  <c r="K118" i="47"/>
  <c r="J119" i="47"/>
  <c r="K119" i="47"/>
  <c r="J120" i="47"/>
  <c r="K120" i="47"/>
  <c r="J121" i="47"/>
  <c r="K121" i="47"/>
  <c r="J122" i="47"/>
  <c r="K122" i="47"/>
  <c r="J123" i="47"/>
  <c r="K123" i="47"/>
  <c r="J124" i="47"/>
  <c r="K124" i="47"/>
  <c r="J125" i="47"/>
  <c r="K125" i="47"/>
  <c r="J126" i="47"/>
  <c r="K126" i="47"/>
  <c r="J127" i="47"/>
  <c r="K127" i="47"/>
  <c r="J128" i="47"/>
  <c r="K128" i="47"/>
  <c r="J129" i="47"/>
  <c r="K129" i="47"/>
  <c r="J130" i="47"/>
  <c r="K130" i="47"/>
  <c r="J131" i="47"/>
  <c r="K131" i="47"/>
  <c r="J132" i="47"/>
  <c r="K132" i="47"/>
  <c r="J133" i="47"/>
  <c r="K133" i="47"/>
  <c r="J134" i="47"/>
  <c r="K134" i="47"/>
  <c r="J135" i="47"/>
  <c r="K135" i="47"/>
  <c r="J136" i="47"/>
  <c r="K136" i="47"/>
  <c r="J137" i="47"/>
  <c r="K137" i="47"/>
  <c r="J138" i="47"/>
  <c r="K138" i="47"/>
  <c r="J139" i="47"/>
  <c r="K139" i="47"/>
  <c r="Y55" i="47"/>
  <c r="Z55" i="47"/>
  <c r="Y56" i="47"/>
  <c r="Z56" i="47"/>
  <c r="Y57" i="47"/>
  <c r="Z57" i="47"/>
  <c r="Y58" i="47"/>
  <c r="Z58" i="47"/>
  <c r="Y59" i="47"/>
  <c r="Z59" i="47"/>
  <c r="Y60" i="47"/>
  <c r="Z60" i="47"/>
  <c r="Y61" i="47"/>
  <c r="Z61" i="47"/>
  <c r="Y62" i="47"/>
  <c r="Z62" i="47"/>
  <c r="Z63" i="47"/>
  <c r="Z64" i="47"/>
  <c r="Y65" i="47"/>
  <c r="Z65" i="47"/>
  <c r="Y66" i="47"/>
  <c r="Z66" i="47"/>
  <c r="Y67" i="47"/>
  <c r="Z67" i="47"/>
  <c r="Y68" i="47"/>
  <c r="Z68" i="47"/>
  <c r="Y69" i="47"/>
  <c r="Z69" i="47"/>
  <c r="Y70" i="47"/>
  <c r="Z70" i="47"/>
  <c r="Y71" i="47"/>
  <c r="Z71" i="47"/>
  <c r="Y72" i="47"/>
  <c r="Z72" i="47"/>
  <c r="Y73" i="47"/>
  <c r="Z73" i="47"/>
  <c r="Y74" i="47"/>
  <c r="Z74" i="47"/>
  <c r="Y75" i="47"/>
  <c r="Z75" i="47"/>
  <c r="Y76" i="47"/>
  <c r="Z76" i="47"/>
  <c r="Y77" i="47"/>
  <c r="Z77" i="47"/>
  <c r="Y78" i="47"/>
  <c r="Z78" i="47"/>
  <c r="Y79" i="47"/>
  <c r="Z79" i="47"/>
  <c r="Y80" i="47"/>
  <c r="Z80" i="47"/>
  <c r="Y81" i="47"/>
  <c r="Z81" i="47"/>
  <c r="Y82" i="47"/>
  <c r="Z82" i="47"/>
  <c r="Y83" i="47"/>
  <c r="Z83" i="47"/>
  <c r="Y84" i="47"/>
  <c r="Z84" i="47"/>
  <c r="Y85" i="47"/>
  <c r="Z85" i="47"/>
  <c r="Y86" i="47"/>
  <c r="Z86" i="47"/>
  <c r="Y87" i="47"/>
  <c r="Z87" i="47"/>
  <c r="Y88" i="47"/>
  <c r="Z88" i="47"/>
  <c r="Y89" i="47"/>
  <c r="Z89" i="47"/>
  <c r="Y90" i="47"/>
  <c r="Z90" i="47"/>
  <c r="Y91" i="47"/>
  <c r="Z91" i="47"/>
  <c r="Y92" i="47"/>
  <c r="Z92" i="47"/>
  <c r="Y93" i="47"/>
  <c r="Z93" i="47"/>
  <c r="Y94" i="47"/>
  <c r="Z94" i="47"/>
  <c r="Z54" i="47"/>
  <c r="Y54" i="47"/>
  <c r="Y8" i="47"/>
  <c r="Y9" i="47"/>
  <c r="Y10" i="47"/>
  <c r="Y11" i="47"/>
  <c r="Y12" i="47"/>
  <c r="Y13" i="47"/>
  <c r="Y14" i="47"/>
  <c r="Y15" i="47"/>
  <c r="Z16" i="47"/>
  <c r="Z17" i="47"/>
  <c r="Y18" i="47"/>
  <c r="Z18" i="47"/>
  <c r="Y19" i="47"/>
  <c r="Z19" i="47"/>
  <c r="Y20" i="47"/>
  <c r="Z20" i="47"/>
  <c r="Y21" i="47"/>
  <c r="Z21" i="47"/>
  <c r="Y22" i="47"/>
  <c r="Z22" i="47"/>
  <c r="Y23" i="47"/>
  <c r="Z23" i="47"/>
  <c r="Y24" i="47"/>
  <c r="Z24" i="47"/>
  <c r="Y25" i="47"/>
  <c r="Z25" i="47"/>
  <c r="Y26" i="47"/>
  <c r="Z26" i="47"/>
  <c r="Y27" i="47"/>
  <c r="Z27" i="47"/>
  <c r="Y28" i="47"/>
  <c r="Z28" i="47"/>
  <c r="Y29" i="47"/>
  <c r="Z29" i="47"/>
  <c r="Y30" i="47"/>
  <c r="Z30" i="47"/>
  <c r="Y31" i="47"/>
  <c r="Z31" i="47"/>
  <c r="Y32" i="47"/>
  <c r="Z32" i="47"/>
  <c r="Y33" i="47"/>
  <c r="Z33" i="47"/>
  <c r="Y34" i="47"/>
  <c r="Z34" i="47"/>
  <c r="Y35" i="47"/>
  <c r="Z35" i="47"/>
  <c r="Y36" i="47"/>
  <c r="Z36" i="47"/>
  <c r="Y37" i="47"/>
  <c r="Z37" i="47"/>
  <c r="Y38" i="47"/>
  <c r="Z38" i="47"/>
  <c r="Y39" i="47"/>
  <c r="Z39" i="47"/>
  <c r="Y40" i="47"/>
  <c r="Z40" i="47"/>
  <c r="Y41" i="47"/>
  <c r="Z41" i="47"/>
  <c r="Y42" i="47"/>
  <c r="Z42" i="47"/>
  <c r="Y43" i="47"/>
  <c r="Z43" i="47"/>
  <c r="Y44" i="47"/>
  <c r="Z44" i="47"/>
  <c r="Y45" i="47"/>
  <c r="Y7" i="47"/>
  <c r="U93" i="47"/>
  <c r="U94" i="47"/>
  <c r="U54" i="47"/>
  <c r="U55" i="47"/>
  <c r="U56" i="47"/>
  <c r="U57" i="47"/>
  <c r="U58" i="47"/>
  <c r="U59" i="47"/>
  <c r="U60" i="47"/>
  <c r="U61" i="47"/>
  <c r="U62" i="47"/>
  <c r="U63" i="47"/>
  <c r="U65" i="47"/>
  <c r="U66" i="47"/>
  <c r="U67" i="47"/>
  <c r="U68" i="47"/>
  <c r="U69" i="47"/>
  <c r="U70" i="47"/>
  <c r="U71" i="47"/>
  <c r="U72" i="47"/>
  <c r="U73" i="47"/>
  <c r="U74" i="47"/>
  <c r="U75" i="47"/>
  <c r="U76" i="47"/>
  <c r="U77" i="47"/>
  <c r="U78" i="47"/>
  <c r="U79" i="47"/>
  <c r="U80" i="47"/>
  <c r="U81" i="47"/>
  <c r="U82" i="47"/>
  <c r="U83" i="47"/>
  <c r="U84" i="47"/>
  <c r="U85" i="47"/>
  <c r="U86" i="47"/>
  <c r="U87" i="47"/>
  <c r="U88" i="47"/>
  <c r="U89" i="47"/>
  <c r="U90" i="47"/>
  <c r="U91" i="47"/>
  <c r="J92" i="47"/>
  <c r="K92" i="47"/>
  <c r="J93" i="47"/>
  <c r="K93" i="47"/>
  <c r="J94" i="47"/>
  <c r="K94" i="47"/>
  <c r="U7" i="47"/>
  <c r="U8" i="47"/>
  <c r="U9" i="47"/>
  <c r="U10" i="47"/>
  <c r="U11" i="47"/>
  <c r="U12" i="47"/>
  <c r="U13" i="47"/>
  <c r="U14" i="47"/>
  <c r="U15" i="47"/>
  <c r="U16" i="47"/>
  <c r="U18" i="47"/>
  <c r="U19" i="47"/>
  <c r="U20" i="47"/>
  <c r="U21" i="47"/>
  <c r="U22" i="47"/>
  <c r="U23" i="47"/>
  <c r="U24" i="47"/>
  <c r="U25" i="47"/>
  <c r="U26" i="47"/>
  <c r="U27" i="47"/>
  <c r="U28" i="47"/>
  <c r="U29" i="47"/>
  <c r="U30" i="47"/>
  <c r="U31" i="47"/>
  <c r="U32" i="47"/>
  <c r="U33" i="47"/>
  <c r="U34" i="47"/>
  <c r="U35" i="47"/>
  <c r="U36" i="47"/>
  <c r="U37" i="47"/>
  <c r="U38" i="47"/>
  <c r="U39" i="47"/>
  <c r="U40" i="47"/>
  <c r="U41" i="47"/>
  <c r="U42" i="47"/>
  <c r="U43" i="47"/>
  <c r="U44" i="47"/>
  <c r="J46" i="47"/>
  <c r="K46" i="47"/>
  <c r="K140" i="47" s="1"/>
  <c r="L46" i="47"/>
  <c r="Y46" i="47" s="1"/>
  <c r="J47" i="47"/>
  <c r="K47" i="47"/>
  <c r="K141" i="47" s="1"/>
  <c r="L47" i="47"/>
  <c r="Y47" i="47" s="1"/>
  <c r="J101" i="46"/>
  <c r="J102" i="46"/>
  <c r="J103" i="46"/>
  <c r="J104" i="46"/>
  <c r="J105" i="46"/>
  <c r="J106" i="46"/>
  <c r="J107" i="46"/>
  <c r="J108" i="46"/>
  <c r="J109" i="46"/>
  <c r="J112" i="46"/>
  <c r="J113" i="46"/>
  <c r="J114" i="46"/>
  <c r="J115" i="46"/>
  <c r="J116" i="46"/>
  <c r="J117" i="46"/>
  <c r="J118" i="46"/>
  <c r="J119" i="46"/>
  <c r="J120" i="46"/>
  <c r="J121" i="46"/>
  <c r="J122" i="46"/>
  <c r="J123" i="46"/>
  <c r="J124" i="46"/>
  <c r="J125" i="46"/>
  <c r="J126" i="46"/>
  <c r="J127" i="46"/>
  <c r="J128" i="46"/>
  <c r="J129" i="46"/>
  <c r="J130" i="46"/>
  <c r="J131" i="46"/>
  <c r="J132" i="46"/>
  <c r="J133" i="46"/>
  <c r="J134" i="46"/>
  <c r="J135" i="46"/>
  <c r="J136" i="46"/>
  <c r="J137" i="46"/>
  <c r="J138" i="46"/>
  <c r="Y55" i="46"/>
  <c r="Y56" i="46"/>
  <c r="Y57" i="46"/>
  <c r="Y58" i="46"/>
  <c r="Y59" i="46"/>
  <c r="Y60" i="46"/>
  <c r="Y61" i="46"/>
  <c r="Y62" i="46"/>
  <c r="Y65" i="46"/>
  <c r="Y66" i="46"/>
  <c r="Y67" i="46"/>
  <c r="Y68" i="46"/>
  <c r="Y69" i="46"/>
  <c r="Y70" i="46"/>
  <c r="Y71" i="46"/>
  <c r="Y72" i="46"/>
  <c r="Y73" i="46"/>
  <c r="Y74" i="46"/>
  <c r="Y75" i="46"/>
  <c r="Y76" i="46"/>
  <c r="Y77" i="46"/>
  <c r="Y78" i="46"/>
  <c r="Y79" i="46"/>
  <c r="Y80" i="46"/>
  <c r="Y81" i="46"/>
  <c r="Y82" i="46"/>
  <c r="Y83" i="46"/>
  <c r="Y84" i="46"/>
  <c r="Y85" i="46"/>
  <c r="Y86" i="46"/>
  <c r="Y87" i="46"/>
  <c r="Y88" i="46"/>
  <c r="Y89" i="46"/>
  <c r="Y90" i="46"/>
  <c r="Y91" i="46"/>
  <c r="Y54" i="46"/>
  <c r="U55" i="46"/>
  <c r="U56" i="46"/>
  <c r="U58" i="46"/>
  <c r="U59" i="46"/>
  <c r="U61" i="46"/>
  <c r="U62" i="46"/>
  <c r="U66" i="46"/>
  <c r="U67" i="46"/>
  <c r="U69" i="46"/>
  <c r="U70" i="46"/>
  <c r="U72" i="46"/>
  <c r="U73" i="46"/>
  <c r="U75" i="46"/>
  <c r="U76" i="46"/>
  <c r="U78" i="46"/>
  <c r="U79" i="46"/>
  <c r="U81" i="46"/>
  <c r="U82" i="46"/>
  <c r="U84" i="46"/>
  <c r="U85" i="46"/>
  <c r="U87" i="46"/>
  <c r="U88" i="46"/>
  <c r="U90" i="46"/>
  <c r="U91" i="46"/>
  <c r="Y8" i="46"/>
  <c r="Y9" i="46"/>
  <c r="Y10" i="46"/>
  <c r="Y11" i="46"/>
  <c r="Y12" i="46"/>
  <c r="Y13" i="46"/>
  <c r="Y14" i="46"/>
  <c r="Y15" i="46"/>
  <c r="Y18" i="46"/>
  <c r="Y19" i="46"/>
  <c r="Y20" i="46"/>
  <c r="Y21" i="46"/>
  <c r="Y22" i="46"/>
  <c r="Y23" i="46"/>
  <c r="Y24" i="46"/>
  <c r="Y25" i="46"/>
  <c r="Y26" i="46"/>
  <c r="Y27" i="46"/>
  <c r="Y28" i="46"/>
  <c r="Y29" i="46"/>
  <c r="Y30" i="46"/>
  <c r="Y31" i="46"/>
  <c r="Y32" i="46"/>
  <c r="Y33" i="46"/>
  <c r="Y34" i="46"/>
  <c r="Y35" i="46"/>
  <c r="Y36" i="46"/>
  <c r="Y37" i="46"/>
  <c r="Y38" i="46"/>
  <c r="Y39" i="46"/>
  <c r="Y40" i="46"/>
  <c r="Y41" i="46"/>
  <c r="Y42" i="46"/>
  <c r="Y43" i="46"/>
  <c r="Y44" i="46"/>
  <c r="Y45" i="46"/>
  <c r="Y7" i="46"/>
  <c r="T7" i="46"/>
  <c r="J93" i="46"/>
  <c r="U93" i="46" s="1"/>
  <c r="J94" i="46"/>
  <c r="U94" i="46" s="1"/>
  <c r="U7" i="46"/>
  <c r="V7" i="46"/>
  <c r="U8" i="46"/>
  <c r="V8" i="46"/>
  <c r="U9" i="46"/>
  <c r="V9" i="46"/>
  <c r="U10" i="46"/>
  <c r="V10" i="46"/>
  <c r="U11" i="46"/>
  <c r="V11" i="46"/>
  <c r="U12" i="46"/>
  <c r="V12" i="46"/>
  <c r="U13" i="46"/>
  <c r="V13" i="46"/>
  <c r="U14" i="46"/>
  <c r="V14" i="46"/>
  <c r="U15" i="46"/>
  <c r="V15" i="46"/>
  <c r="U16" i="46"/>
  <c r="V16" i="46"/>
  <c r="U18" i="46"/>
  <c r="V18" i="46"/>
  <c r="U19" i="46"/>
  <c r="V19" i="46"/>
  <c r="U20" i="46"/>
  <c r="V20" i="46"/>
  <c r="U21" i="46"/>
  <c r="V21" i="46"/>
  <c r="U22" i="46"/>
  <c r="V22" i="46"/>
  <c r="U23" i="46"/>
  <c r="V23" i="46"/>
  <c r="U24" i="46"/>
  <c r="V24" i="46"/>
  <c r="U25" i="46"/>
  <c r="V25" i="46"/>
  <c r="U26" i="46"/>
  <c r="V26" i="46"/>
  <c r="U27" i="46"/>
  <c r="V27" i="46"/>
  <c r="U28" i="46"/>
  <c r="V28" i="46"/>
  <c r="U29" i="46"/>
  <c r="V29" i="46"/>
  <c r="U30" i="46"/>
  <c r="V30" i="46"/>
  <c r="U31" i="46"/>
  <c r="V31" i="46"/>
  <c r="U32" i="46"/>
  <c r="V32" i="46"/>
  <c r="U33" i="46"/>
  <c r="V33" i="46"/>
  <c r="U34" i="46"/>
  <c r="V34" i="46"/>
  <c r="U35" i="46"/>
  <c r="V35" i="46"/>
  <c r="U36" i="46"/>
  <c r="V36" i="46"/>
  <c r="U37" i="46"/>
  <c r="V37" i="46"/>
  <c r="U38" i="46"/>
  <c r="V38" i="46"/>
  <c r="U39" i="46"/>
  <c r="V39" i="46"/>
  <c r="U40" i="46"/>
  <c r="V40" i="46"/>
  <c r="U41" i="46"/>
  <c r="V41" i="46"/>
  <c r="U42" i="46"/>
  <c r="V42" i="46"/>
  <c r="U43" i="46"/>
  <c r="V43" i="46"/>
  <c r="U44" i="46"/>
  <c r="V44" i="46"/>
  <c r="U45" i="46"/>
  <c r="V45" i="46"/>
  <c r="J46" i="46"/>
  <c r="J47" i="46"/>
  <c r="V55" i="46"/>
  <c r="V56" i="46"/>
  <c r="V58" i="46"/>
  <c r="V59" i="46"/>
  <c r="V61" i="46"/>
  <c r="V62" i="46"/>
  <c r="V66" i="46"/>
  <c r="V67" i="46"/>
  <c r="V69" i="46"/>
  <c r="V70" i="46"/>
  <c r="V72" i="46"/>
  <c r="V73" i="46"/>
  <c r="V75" i="46"/>
  <c r="V76" i="46"/>
  <c r="V78" i="46"/>
  <c r="V79" i="46"/>
  <c r="V81" i="46"/>
  <c r="V82" i="46"/>
  <c r="V84" i="46"/>
  <c r="V85" i="46"/>
  <c r="V87" i="46"/>
  <c r="V88" i="46"/>
  <c r="V90" i="46"/>
  <c r="V91" i="46"/>
  <c r="N56" i="23"/>
  <c r="N57" i="23"/>
  <c r="N58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55" i="23"/>
  <c r="Y32" i="23"/>
  <c r="Z32" i="23"/>
  <c r="Y33" i="23"/>
  <c r="Z33" i="23"/>
  <c r="Y34" i="23"/>
  <c r="Z34" i="23"/>
  <c r="Y36" i="23"/>
  <c r="Z36" i="23"/>
  <c r="Y37" i="23"/>
  <c r="Z37" i="23"/>
  <c r="Y38" i="23"/>
  <c r="Z38" i="23"/>
  <c r="Y39" i="23"/>
  <c r="Z39" i="23"/>
  <c r="Y40" i="23"/>
  <c r="Z40" i="23"/>
  <c r="Y41" i="23"/>
  <c r="Z41" i="23"/>
  <c r="Y42" i="23"/>
  <c r="Z42" i="23"/>
  <c r="Y43" i="23"/>
  <c r="Z43" i="23"/>
  <c r="Y44" i="23"/>
  <c r="Z44" i="23"/>
  <c r="Y45" i="23"/>
  <c r="Z45" i="23"/>
  <c r="Y46" i="23"/>
  <c r="Z46" i="23"/>
  <c r="Y47" i="23"/>
  <c r="Z47" i="23"/>
  <c r="Y48" i="23"/>
  <c r="Z48" i="23"/>
  <c r="Z31" i="23"/>
  <c r="Y31" i="23"/>
  <c r="U24" i="23"/>
  <c r="Y8" i="23"/>
  <c r="Z8" i="23"/>
  <c r="Y9" i="23"/>
  <c r="Z9" i="23"/>
  <c r="Y10" i="23"/>
  <c r="Z10" i="23"/>
  <c r="Z11" i="23"/>
  <c r="Y12" i="23"/>
  <c r="Z12" i="23"/>
  <c r="Y13" i="23"/>
  <c r="Z13" i="23"/>
  <c r="Y14" i="23"/>
  <c r="Z14" i="23"/>
  <c r="Y15" i="23"/>
  <c r="Z15" i="23"/>
  <c r="Y16" i="23"/>
  <c r="Z16" i="23"/>
  <c r="Y17" i="23"/>
  <c r="Z17" i="23"/>
  <c r="Y18" i="23"/>
  <c r="Z18" i="23"/>
  <c r="Y19" i="23"/>
  <c r="Z19" i="23"/>
  <c r="Y20" i="23"/>
  <c r="Z20" i="23"/>
  <c r="Y21" i="23"/>
  <c r="Z21" i="23"/>
  <c r="Y22" i="23"/>
  <c r="Z22" i="23"/>
  <c r="Y23" i="23"/>
  <c r="Z23" i="23"/>
  <c r="Y24" i="23"/>
  <c r="Z24" i="23"/>
  <c r="Z7" i="23"/>
  <c r="Y7" i="23"/>
  <c r="Y32" i="21"/>
  <c r="Y33" i="21"/>
  <c r="Y34" i="21"/>
  <c r="Y36" i="21"/>
  <c r="Y37" i="21"/>
  <c r="Y38" i="21"/>
  <c r="Y39" i="21"/>
  <c r="Y40" i="21"/>
  <c r="Y41" i="21"/>
  <c r="Y42" i="21"/>
  <c r="Y43" i="21"/>
  <c r="Y44" i="21"/>
  <c r="Y46" i="21"/>
  <c r="Y47" i="21"/>
  <c r="Y32" i="22"/>
  <c r="Z32" i="22"/>
  <c r="Y33" i="22"/>
  <c r="Z33" i="22"/>
  <c r="Y34" i="22"/>
  <c r="Z34" i="22"/>
  <c r="Z35" i="22"/>
  <c r="Y37" i="22"/>
  <c r="Z37" i="22"/>
  <c r="Y38" i="22"/>
  <c r="Z38" i="22"/>
  <c r="Y39" i="22"/>
  <c r="Z39" i="22"/>
  <c r="Y40" i="22"/>
  <c r="Z40" i="22"/>
  <c r="Y41" i="22"/>
  <c r="Z41" i="22"/>
  <c r="Y42" i="22"/>
  <c r="Z42" i="22"/>
  <c r="Y43" i="22"/>
  <c r="Z43" i="22"/>
  <c r="Y44" i="22"/>
  <c r="Z44" i="22"/>
  <c r="Y45" i="22"/>
  <c r="Z45" i="22"/>
  <c r="Y46" i="22"/>
  <c r="Z46" i="22"/>
  <c r="Y47" i="22"/>
  <c r="Z47" i="22"/>
  <c r="Y48" i="22"/>
  <c r="Z48" i="22"/>
  <c r="Z31" i="22"/>
  <c r="Y31" i="22"/>
  <c r="Y8" i="22"/>
  <c r="Z8" i="22"/>
  <c r="Y9" i="22"/>
  <c r="Z9" i="22"/>
  <c r="Y10" i="22"/>
  <c r="Z10" i="22"/>
  <c r="Z11" i="22"/>
  <c r="Y12" i="22"/>
  <c r="Z12" i="22"/>
  <c r="Y13" i="22"/>
  <c r="Z13" i="22"/>
  <c r="Y14" i="22"/>
  <c r="Z14" i="22"/>
  <c r="Y15" i="22"/>
  <c r="Z15" i="22"/>
  <c r="Y16" i="22"/>
  <c r="Z16" i="22"/>
  <c r="Y17" i="22"/>
  <c r="Z17" i="22"/>
  <c r="Y18" i="22"/>
  <c r="Z18" i="22"/>
  <c r="Y19" i="22"/>
  <c r="Z19" i="22"/>
  <c r="Y20" i="22"/>
  <c r="Z20" i="22"/>
  <c r="Y21" i="22"/>
  <c r="Z21" i="22"/>
  <c r="Y22" i="22"/>
  <c r="Z22" i="22"/>
  <c r="Y23" i="22"/>
  <c r="Z23" i="22"/>
  <c r="Y24" i="22"/>
  <c r="Z24" i="22"/>
  <c r="Z7" i="22"/>
  <c r="Y7" i="22"/>
  <c r="N56" i="22"/>
  <c r="N57" i="22"/>
  <c r="N58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55" i="22"/>
  <c r="Y8" i="21"/>
  <c r="Y9" i="21"/>
  <c r="Y10" i="21"/>
  <c r="Y12" i="21"/>
  <c r="Y13" i="21"/>
  <c r="Y14" i="21"/>
  <c r="Y15" i="21"/>
  <c r="Y16" i="21"/>
  <c r="Y17" i="21"/>
  <c r="Y18" i="21"/>
  <c r="Y19" i="21"/>
  <c r="Y20" i="21"/>
  <c r="Y22" i="21"/>
  <c r="Y23" i="21"/>
  <c r="M26" i="20"/>
  <c r="M27" i="20"/>
  <c r="M25" i="20"/>
  <c r="X17" i="20"/>
  <c r="Y17" i="20"/>
  <c r="X18" i="20"/>
  <c r="Y18" i="20"/>
  <c r="Y16" i="20"/>
  <c r="X16" i="20"/>
  <c r="X8" i="20"/>
  <c r="Y8" i="20"/>
  <c r="X9" i="20"/>
  <c r="Y9" i="20"/>
  <c r="Y7" i="20"/>
  <c r="X7" i="20"/>
  <c r="X17" i="19"/>
  <c r="X16" i="19"/>
  <c r="X8" i="19"/>
  <c r="X9" i="19"/>
  <c r="X7" i="19"/>
  <c r="I18" i="19"/>
  <c r="J18" i="19"/>
  <c r="K18" i="19"/>
  <c r="X18" i="19" s="1"/>
  <c r="K18" i="20"/>
  <c r="K9" i="20"/>
  <c r="Y17" i="36"/>
  <c r="X18" i="36"/>
  <c r="Y18" i="36"/>
  <c r="Y16" i="36"/>
  <c r="X16" i="36"/>
  <c r="V17" i="36"/>
  <c r="V16" i="36"/>
  <c r="V8" i="36"/>
  <c r="V7" i="36"/>
  <c r="K25" i="36"/>
  <c r="K26" i="36"/>
  <c r="K27" i="36"/>
  <c r="K9" i="36"/>
  <c r="K18" i="36"/>
  <c r="X8" i="36"/>
  <c r="X7" i="36"/>
  <c r="L101" i="47"/>
  <c r="N101" i="47" s="1"/>
  <c r="L102" i="47"/>
  <c r="N102" i="47" s="1"/>
  <c r="L103" i="47"/>
  <c r="N103" i="47" s="1"/>
  <c r="L104" i="47"/>
  <c r="N104" i="47" s="1"/>
  <c r="L105" i="47"/>
  <c r="N105" i="47" s="1"/>
  <c r="L106" i="47"/>
  <c r="N106" i="47" s="1"/>
  <c r="L107" i="47"/>
  <c r="N107" i="47" s="1"/>
  <c r="L108" i="47"/>
  <c r="N108" i="47" s="1"/>
  <c r="L109" i="47"/>
  <c r="N109" i="47" s="1"/>
  <c r="L112" i="47"/>
  <c r="L114" i="47"/>
  <c r="L115" i="47"/>
  <c r="L116" i="47"/>
  <c r="L117" i="47"/>
  <c r="L118" i="47"/>
  <c r="L119" i="47"/>
  <c r="L120" i="47"/>
  <c r="L121" i="47"/>
  <c r="L122" i="47"/>
  <c r="L123" i="47"/>
  <c r="L124" i="47"/>
  <c r="L125" i="47"/>
  <c r="L126" i="47"/>
  <c r="L127" i="47"/>
  <c r="L128" i="47"/>
  <c r="L129" i="47"/>
  <c r="L130" i="47"/>
  <c r="L131" i="47"/>
  <c r="L132" i="47"/>
  <c r="L133" i="47"/>
  <c r="L134" i="47"/>
  <c r="L135" i="47"/>
  <c r="L136" i="47"/>
  <c r="L137" i="47"/>
  <c r="L138" i="47"/>
  <c r="L61" i="22"/>
  <c r="L62" i="22"/>
  <c r="L63" i="22"/>
  <c r="L64" i="22"/>
  <c r="L65" i="22"/>
  <c r="L66" i="22"/>
  <c r="L67" i="22"/>
  <c r="L68" i="22"/>
  <c r="L60" i="22"/>
  <c r="C84" i="28"/>
  <c r="D84" i="28"/>
  <c r="E84" i="28"/>
  <c r="F84" i="28"/>
  <c r="G84" i="28"/>
  <c r="H84" i="28"/>
  <c r="I84" i="28"/>
  <c r="C85" i="28"/>
  <c r="D85" i="28"/>
  <c r="E85" i="28"/>
  <c r="F85" i="28"/>
  <c r="G85" i="28"/>
  <c r="H85" i="28"/>
  <c r="I85" i="28"/>
  <c r="C86" i="28"/>
  <c r="D86" i="28"/>
  <c r="E86" i="28"/>
  <c r="F86" i="28"/>
  <c r="G86" i="28"/>
  <c r="H86" i="28"/>
  <c r="I86" i="28"/>
  <c r="C87" i="28"/>
  <c r="D87" i="28"/>
  <c r="E87" i="28"/>
  <c r="F87" i="28"/>
  <c r="G87" i="28"/>
  <c r="H87" i="28"/>
  <c r="I87" i="28"/>
  <c r="C88" i="28"/>
  <c r="D88" i="28"/>
  <c r="E88" i="28"/>
  <c r="F88" i="28"/>
  <c r="G88" i="28"/>
  <c r="H88" i="28"/>
  <c r="I88" i="28"/>
  <c r="H89" i="28"/>
  <c r="I89" i="28"/>
  <c r="F90" i="28"/>
  <c r="G90" i="28"/>
  <c r="C92" i="28"/>
  <c r="D92" i="28"/>
  <c r="E92" i="28"/>
  <c r="F92" i="28"/>
  <c r="G92" i="28"/>
  <c r="H92" i="28"/>
  <c r="I92" i="28"/>
  <c r="H93" i="28"/>
  <c r="I93" i="28"/>
  <c r="C94" i="28"/>
  <c r="D94" i="28"/>
  <c r="E94" i="28"/>
  <c r="F94" i="28"/>
  <c r="G94" i="28"/>
  <c r="H94" i="28"/>
  <c r="I94" i="28"/>
  <c r="C95" i="28"/>
  <c r="D95" i="28"/>
  <c r="E95" i="28"/>
  <c r="F95" i="28"/>
  <c r="G95" i="28"/>
  <c r="H95" i="28"/>
  <c r="I95" i="28"/>
  <c r="F96" i="28"/>
  <c r="G96" i="28"/>
  <c r="H96" i="28"/>
  <c r="C97" i="28"/>
  <c r="D97" i="28"/>
  <c r="E97" i="28"/>
  <c r="F97" i="28"/>
  <c r="G97" i="28"/>
  <c r="H97" i="28"/>
  <c r="I97" i="28"/>
  <c r="C98" i="28"/>
  <c r="D98" i="28"/>
  <c r="E98" i="28"/>
  <c r="F98" i="28"/>
  <c r="G98" i="28"/>
  <c r="H98" i="28"/>
  <c r="I98" i="28"/>
  <c r="H99" i="28"/>
  <c r="I99" i="28"/>
  <c r="E100" i="28"/>
  <c r="F100" i="28"/>
  <c r="G100" i="28"/>
  <c r="H100" i="28"/>
  <c r="I100" i="28"/>
  <c r="H101" i="28"/>
  <c r="I101" i="28"/>
  <c r="D102" i="28"/>
  <c r="E102" i="28"/>
  <c r="F102" i="28"/>
  <c r="C103" i="28"/>
  <c r="D103" i="28"/>
  <c r="E103" i="28"/>
  <c r="F103" i="28"/>
  <c r="G103" i="28"/>
  <c r="H103" i="28"/>
  <c r="I103" i="28"/>
  <c r="H83" i="28"/>
  <c r="I83" i="28"/>
  <c r="U55" i="45"/>
  <c r="U56" i="45"/>
  <c r="U58" i="45"/>
  <c r="U59" i="45"/>
  <c r="U61" i="45"/>
  <c r="U62" i="45"/>
  <c r="U66" i="45"/>
  <c r="U67" i="45"/>
  <c r="U69" i="45"/>
  <c r="U70" i="45"/>
  <c r="U72" i="45"/>
  <c r="U73" i="45"/>
  <c r="U75" i="45"/>
  <c r="U76" i="45"/>
  <c r="U78" i="45"/>
  <c r="U79" i="45"/>
  <c r="U81" i="45"/>
  <c r="U82" i="45"/>
  <c r="U84" i="45"/>
  <c r="U85" i="45"/>
  <c r="U87" i="45"/>
  <c r="U88" i="45"/>
  <c r="U90" i="45"/>
  <c r="U91" i="45"/>
  <c r="U8" i="45"/>
  <c r="U9" i="45"/>
  <c r="U11" i="45"/>
  <c r="U12" i="45"/>
  <c r="U14" i="45"/>
  <c r="U15" i="45"/>
  <c r="U19" i="45"/>
  <c r="U20" i="45"/>
  <c r="U22" i="45"/>
  <c r="U23" i="45"/>
  <c r="U25" i="45"/>
  <c r="U26" i="45"/>
  <c r="U28" i="45"/>
  <c r="U29" i="45"/>
  <c r="U31" i="45"/>
  <c r="U32" i="45"/>
  <c r="U34" i="45"/>
  <c r="U35" i="45"/>
  <c r="U37" i="45"/>
  <c r="U38" i="45"/>
  <c r="U40" i="45"/>
  <c r="U41" i="45"/>
  <c r="U43" i="45"/>
  <c r="U44" i="45"/>
  <c r="L63" i="30"/>
  <c r="L64" i="30"/>
  <c r="L65" i="30"/>
  <c r="L66" i="30"/>
  <c r="L67" i="30"/>
  <c r="L68" i="30"/>
  <c r="L69" i="30"/>
  <c r="L70" i="30"/>
  <c r="L71" i="30"/>
  <c r="D54" i="30"/>
  <c r="E54" i="30"/>
  <c r="F54" i="30"/>
  <c r="G54" i="30"/>
  <c r="H54" i="30"/>
  <c r="I54" i="30"/>
  <c r="K54" i="30"/>
  <c r="L54" i="30"/>
  <c r="C54" i="30"/>
  <c r="D26" i="30"/>
  <c r="E26" i="30"/>
  <c r="F26" i="30"/>
  <c r="G26" i="30"/>
  <c r="H26" i="30"/>
  <c r="I26" i="30"/>
  <c r="L26" i="30"/>
  <c r="C26" i="30"/>
  <c r="I92" i="46"/>
  <c r="V60" i="46"/>
  <c r="Y92" i="46"/>
  <c r="U95" i="12" l="1"/>
  <c r="U96" i="12"/>
  <c r="U55" i="12"/>
  <c r="U58" i="12"/>
  <c r="U61" i="12"/>
  <c r="U64" i="12"/>
  <c r="U67" i="12"/>
  <c r="U70" i="12"/>
  <c r="U73" i="12"/>
  <c r="U76" i="12"/>
  <c r="U79" i="12"/>
  <c r="U82" i="12"/>
  <c r="U85" i="12"/>
  <c r="U88" i="12"/>
  <c r="U91" i="12"/>
  <c r="U47" i="12"/>
  <c r="J143" i="12"/>
  <c r="U48" i="12"/>
  <c r="J144" i="12"/>
  <c r="U13" i="12"/>
  <c r="U16" i="12"/>
  <c r="U22" i="12"/>
  <c r="U28" i="12"/>
  <c r="U34" i="12"/>
  <c r="U40" i="12"/>
  <c r="U7" i="12"/>
  <c r="U10" i="12"/>
  <c r="U19" i="12"/>
  <c r="U25" i="12"/>
  <c r="U31" i="12"/>
  <c r="U37" i="12"/>
  <c r="U43" i="12"/>
  <c r="J142" i="12"/>
  <c r="J139" i="46"/>
  <c r="U65" i="46"/>
  <c r="U71" i="46"/>
  <c r="U80" i="46"/>
  <c r="U83" i="46"/>
  <c r="U54" i="46"/>
  <c r="U57" i="46"/>
  <c r="U60" i="46"/>
  <c r="U63" i="46"/>
  <c r="U68" i="46"/>
  <c r="U74" i="46"/>
  <c r="U77" i="46"/>
  <c r="U86" i="46"/>
  <c r="U89" i="46"/>
  <c r="J140" i="46"/>
  <c r="U46" i="46"/>
  <c r="U47" i="46"/>
  <c r="J141" i="46"/>
  <c r="U45" i="47"/>
  <c r="U46" i="47"/>
  <c r="J140" i="47"/>
  <c r="U47" i="47"/>
  <c r="J141" i="47"/>
  <c r="Y36" i="22"/>
  <c r="Z36" i="22"/>
  <c r="U54" i="30"/>
  <c r="J77" i="30"/>
  <c r="N64" i="30"/>
  <c r="U56" i="30"/>
  <c r="U50" i="30"/>
  <c r="J78" i="30"/>
  <c r="J79" i="30"/>
  <c r="U51" i="30"/>
  <c r="U52" i="30"/>
  <c r="J80" i="30"/>
  <c r="U53" i="30"/>
  <c r="U55" i="30"/>
  <c r="U40" i="30"/>
  <c r="U35" i="30"/>
  <c r="U48" i="30" s="1"/>
  <c r="U49" i="30"/>
  <c r="J76" i="30"/>
  <c r="U7" i="30"/>
  <c r="U12" i="30"/>
  <c r="V80" i="46"/>
  <c r="V63" i="46"/>
  <c r="V83" i="46"/>
  <c r="V71" i="46"/>
  <c r="V54" i="46"/>
  <c r="V68" i="46"/>
  <c r="V86" i="46"/>
  <c r="V74" i="46"/>
  <c r="V57" i="46"/>
  <c r="V89" i="46"/>
  <c r="V77" i="46"/>
  <c r="V65" i="46"/>
  <c r="Y3" i="47"/>
  <c r="Y50" i="46"/>
  <c r="U94" i="12" l="1"/>
  <c r="U46" i="12"/>
  <c r="U92" i="46"/>
  <c r="U20" i="30"/>
  <c r="V92" i="46"/>
  <c r="L57" i="21"/>
  <c r="L58" i="21"/>
  <c r="L60" i="21"/>
  <c r="L61" i="21"/>
  <c r="L62" i="21"/>
  <c r="L63" i="21"/>
  <c r="L64" i="21"/>
  <c r="L65" i="21"/>
  <c r="L66" i="21"/>
  <c r="L67" i="21"/>
  <c r="L68" i="21"/>
  <c r="N103" i="12"/>
  <c r="N104" i="12"/>
  <c r="N105" i="12"/>
  <c r="N106" i="12"/>
  <c r="N107" i="12"/>
  <c r="N108" i="12"/>
  <c r="N109" i="12"/>
  <c r="N110" i="12"/>
  <c r="N111" i="12"/>
  <c r="N115" i="12"/>
  <c r="N116" i="12"/>
  <c r="N117" i="12"/>
  <c r="N118" i="12"/>
  <c r="N119" i="12"/>
  <c r="N120" i="12"/>
  <c r="N121" i="12"/>
  <c r="L122" i="12"/>
  <c r="N122" i="12" s="1"/>
  <c r="L123" i="12"/>
  <c r="N123" i="12" s="1"/>
  <c r="L124" i="12"/>
  <c r="N124" i="12" s="1"/>
  <c r="L125" i="12"/>
  <c r="N125" i="12" s="1"/>
  <c r="L126" i="12"/>
  <c r="N126" i="12" s="1"/>
  <c r="L127" i="12"/>
  <c r="N127" i="12" s="1"/>
  <c r="L128" i="12"/>
  <c r="N128" i="12" s="1"/>
  <c r="L129" i="12"/>
  <c r="N129" i="12" s="1"/>
  <c r="L130" i="12"/>
  <c r="N130" i="12" s="1"/>
  <c r="L131" i="12"/>
  <c r="N131" i="12" s="1"/>
  <c r="L132" i="12"/>
  <c r="N132" i="12" s="1"/>
  <c r="L133" i="12"/>
  <c r="N133" i="12" s="1"/>
  <c r="L134" i="12"/>
  <c r="N134" i="12" s="1"/>
  <c r="L135" i="12"/>
  <c r="N135" i="12" s="1"/>
  <c r="L136" i="12"/>
  <c r="N136" i="12" s="1"/>
  <c r="L137" i="12"/>
  <c r="N137" i="12" s="1"/>
  <c r="L138" i="12"/>
  <c r="N138" i="12" s="1"/>
  <c r="L139" i="12"/>
  <c r="N139" i="12" s="1"/>
  <c r="L140" i="12"/>
  <c r="N140" i="12" s="1"/>
  <c r="L141" i="12"/>
  <c r="N141" i="12" s="1"/>
  <c r="V57" i="28"/>
  <c r="V58" i="28"/>
  <c r="V59" i="28"/>
  <c r="V60" i="28"/>
  <c r="V61" i="28"/>
  <c r="V62" i="28"/>
  <c r="V63" i="28"/>
  <c r="V64" i="28"/>
  <c r="V65" i="28"/>
  <c r="V56" i="28"/>
  <c r="V47" i="28"/>
  <c r="V48" i="28"/>
  <c r="V49" i="28"/>
  <c r="V50" i="28"/>
  <c r="V51" i="28"/>
  <c r="V52" i="28"/>
  <c r="V53" i="28"/>
  <c r="V54" i="28"/>
  <c r="V46" i="28"/>
  <c r="V19" i="28"/>
  <c r="V20" i="28"/>
  <c r="V21" i="28"/>
  <c r="V22" i="28"/>
  <c r="V23" i="28"/>
  <c r="V24" i="28"/>
  <c r="V25" i="28"/>
  <c r="V26" i="28"/>
  <c r="V18" i="28"/>
  <c r="V9" i="28"/>
  <c r="V10" i="28"/>
  <c r="V11" i="28"/>
  <c r="V12" i="28"/>
  <c r="V13" i="28"/>
  <c r="V14" i="28"/>
  <c r="V15" i="28"/>
  <c r="V16" i="28"/>
  <c r="V8" i="28"/>
  <c r="V53" i="33"/>
  <c r="V54" i="33"/>
  <c r="V55" i="33"/>
  <c r="V56" i="33"/>
  <c r="V57" i="33"/>
  <c r="V58" i="33"/>
  <c r="V59" i="33"/>
  <c r="V60" i="33"/>
  <c r="V52" i="33"/>
  <c r="V44" i="33"/>
  <c r="V45" i="33"/>
  <c r="V46" i="33"/>
  <c r="V47" i="33"/>
  <c r="V48" i="33"/>
  <c r="V49" i="33"/>
  <c r="V50" i="33"/>
  <c r="V43" i="33"/>
  <c r="V18" i="33"/>
  <c r="V19" i="33"/>
  <c r="V20" i="33"/>
  <c r="V21" i="33"/>
  <c r="V22" i="33"/>
  <c r="V23" i="33"/>
  <c r="V24" i="33"/>
  <c r="V25" i="33"/>
  <c r="V17" i="33"/>
  <c r="V9" i="33"/>
  <c r="V10" i="33"/>
  <c r="V11" i="33"/>
  <c r="V12" i="33"/>
  <c r="V13" i="33"/>
  <c r="V14" i="33"/>
  <c r="V15" i="33"/>
  <c r="V8" i="33"/>
  <c r="V42" i="30"/>
  <c r="V43" i="30"/>
  <c r="V44" i="30"/>
  <c r="V47" i="30"/>
  <c r="V41" i="30"/>
  <c r="V37" i="30"/>
  <c r="V38" i="30"/>
  <c r="V39" i="30"/>
  <c r="V36" i="30"/>
  <c r="D12" i="30"/>
  <c r="O17" i="30" s="1"/>
  <c r="E12" i="30"/>
  <c r="F12" i="30"/>
  <c r="G12" i="30"/>
  <c r="R17" i="30" s="1"/>
  <c r="H12" i="30"/>
  <c r="I12" i="30"/>
  <c r="T17" i="30" s="1"/>
  <c r="V13" i="30"/>
  <c r="V9" i="30"/>
  <c r="V10" i="30"/>
  <c r="V11" i="30"/>
  <c r="V8" i="30"/>
  <c r="V55" i="47"/>
  <c r="V56" i="47"/>
  <c r="V58" i="47"/>
  <c r="V59" i="47"/>
  <c r="V61" i="47"/>
  <c r="V62" i="47"/>
  <c r="V66" i="47"/>
  <c r="V67" i="47"/>
  <c r="V69" i="47"/>
  <c r="V70" i="47"/>
  <c r="V72" i="47"/>
  <c r="V73" i="47"/>
  <c r="V75" i="47"/>
  <c r="V76" i="47"/>
  <c r="V78" i="47"/>
  <c r="V79" i="47"/>
  <c r="V81" i="47"/>
  <c r="V82" i="47"/>
  <c r="V84" i="47"/>
  <c r="V85" i="47"/>
  <c r="V87" i="47"/>
  <c r="V88" i="47"/>
  <c r="V90" i="47"/>
  <c r="V91" i="47"/>
  <c r="V8" i="47"/>
  <c r="V9" i="47"/>
  <c r="V11" i="47"/>
  <c r="V12" i="47"/>
  <c r="V14" i="47"/>
  <c r="V15" i="47"/>
  <c r="V19" i="47"/>
  <c r="V20" i="47"/>
  <c r="V22" i="47"/>
  <c r="V23" i="47"/>
  <c r="V25" i="47"/>
  <c r="V26" i="47"/>
  <c r="V28" i="47"/>
  <c r="V29" i="47"/>
  <c r="V31" i="47"/>
  <c r="V32" i="47"/>
  <c r="V34" i="47"/>
  <c r="V35" i="47"/>
  <c r="V37" i="47"/>
  <c r="V38" i="47"/>
  <c r="V40" i="47"/>
  <c r="V41" i="47"/>
  <c r="V43" i="47"/>
  <c r="V44" i="47"/>
  <c r="S62" i="47"/>
  <c r="T56" i="47"/>
  <c r="K101" i="46"/>
  <c r="L101" i="46"/>
  <c r="N101" i="46" s="1"/>
  <c r="K102" i="46"/>
  <c r="L102" i="46"/>
  <c r="N102" i="46" s="1"/>
  <c r="K103" i="46"/>
  <c r="L103" i="46"/>
  <c r="N103" i="46" s="1"/>
  <c r="K104" i="46"/>
  <c r="L104" i="46"/>
  <c r="N104" i="46" s="1"/>
  <c r="K105" i="46"/>
  <c r="L105" i="46"/>
  <c r="N105" i="46" s="1"/>
  <c r="K106" i="46"/>
  <c r="L106" i="46"/>
  <c r="N106" i="46" s="1"/>
  <c r="K107" i="46"/>
  <c r="L107" i="46"/>
  <c r="N107" i="46" s="1"/>
  <c r="K108" i="46"/>
  <c r="L108" i="46"/>
  <c r="N108" i="46" s="1"/>
  <c r="K109" i="46"/>
  <c r="L109" i="46"/>
  <c r="N109" i="46" s="1"/>
  <c r="K112" i="46"/>
  <c r="L112" i="46"/>
  <c r="N112" i="46" s="1"/>
  <c r="K113" i="46"/>
  <c r="L113" i="46"/>
  <c r="N113" i="46" s="1"/>
  <c r="K114" i="46"/>
  <c r="L114" i="46"/>
  <c r="N114" i="46" s="1"/>
  <c r="K115" i="46"/>
  <c r="L115" i="46"/>
  <c r="N115" i="46" s="1"/>
  <c r="K116" i="46"/>
  <c r="L116" i="46"/>
  <c r="N116" i="46" s="1"/>
  <c r="K117" i="46"/>
  <c r="L117" i="46"/>
  <c r="N117" i="46" s="1"/>
  <c r="K118" i="46"/>
  <c r="L118" i="46"/>
  <c r="N118" i="46" s="1"/>
  <c r="K119" i="46"/>
  <c r="L119" i="46"/>
  <c r="N119" i="46" s="1"/>
  <c r="K120" i="46"/>
  <c r="L120" i="46"/>
  <c r="N120" i="46" s="1"/>
  <c r="K121" i="46"/>
  <c r="L121" i="46"/>
  <c r="N121" i="46" s="1"/>
  <c r="K122" i="46"/>
  <c r="L122" i="46"/>
  <c r="N122" i="46" s="1"/>
  <c r="K123" i="46"/>
  <c r="L123" i="46"/>
  <c r="N123" i="46" s="1"/>
  <c r="K124" i="46"/>
  <c r="L124" i="46"/>
  <c r="N124" i="46" s="1"/>
  <c r="K125" i="46"/>
  <c r="L125" i="46"/>
  <c r="N125" i="46" s="1"/>
  <c r="K126" i="46"/>
  <c r="L126" i="46"/>
  <c r="N126" i="46" s="1"/>
  <c r="K127" i="46"/>
  <c r="L127" i="46"/>
  <c r="N127" i="46" s="1"/>
  <c r="K128" i="46"/>
  <c r="L128" i="46"/>
  <c r="N128" i="46" s="1"/>
  <c r="K129" i="46"/>
  <c r="L129" i="46"/>
  <c r="N129" i="46" s="1"/>
  <c r="K130" i="46"/>
  <c r="L130" i="46"/>
  <c r="N130" i="46" s="1"/>
  <c r="K131" i="46"/>
  <c r="L131" i="46"/>
  <c r="N131" i="46" s="1"/>
  <c r="K132" i="46"/>
  <c r="L132" i="46"/>
  <c r="N132" i="46" s="1"/>
  <c r="K133" i="46"/>
  <c r="L133" i="46"/>
  <c r="N133" i="46" s="1"/>
  <c r="K134" i="46"/>
  <c r="L134" i="46"/>
  <c r="N134" i="46" s="1"/>
  <c r="K135" i="46"/>
  <c r="L135" i="46"/>
  <c r="N135" i="46" s="1"/>
  <c r="K136" i="46"/>
  <c r="L136" i="46"/>
  <c r="N136" i="46" s="1"/>
  <c r="K137" i="46"/>
  <c r="L137" i="46"/>
  <c r="N137" i="46" s="1"/>
  <c r="K138" i="46"/>
  <c r="L138" i="46"/>
  <c r="N138" i="46" s="1"/>
  <c r="J101" i="45"/>
  <c r="J102" i="45"/>
  <c r="J103" i="45"/>
  <c r="J104" i="45"/>
  <c r="J105" i="45"/>
  <c r="J106" i="45"/>
  <c r="J107" i="45"/>
  <c r="J108" i="45"/>
  <c r="J109" i="45"/>
  <c r="J112" i="45"/>
  <c r="J113" i="45"/>
  <c r="J114" i="45"/>
  <c r="J115" i="45"/>
  <c r="J116" i="45"/>
  <c r="J117" i="45"/>
  <c r="J118" i="45"/>
  <c r="J119" i="45"/>
  <c r="J120" i="45"/>
  <c r="J121" i="45"/>
  <c r="J122" i="45"/>
  <c r="J123" i="45"/>
  <c r="J124" i="45"/>
  <c r="J125" i="45"/>
  <c r="J126" i="45"/>
  <c r="J127" i="45"/>
  <c r="J128" i="45"/>
  <c r="J129" i="45"/>
  <c r="J130" i="45"/>
  <c r="J131" i="45"/>
  <c r="J132" i="45"/>
  <c r="J133" i="45"/>
  <c r="J134" i="45"/>
  <c r="J135" i="45"/>
  <c r="J136" i="45"/>
  <c r="J137" i="45"/>
  <c r="J138" i="45"/>
  <c r="W18" i="30" l="1"/>
  <c r="Z18" i="30" s="1"/>
  <c r="P17" i="30"/>
  <c r="S17" i="30"/>
  <c r="Q17" i="30"/>
  <c r="W17" i="30"/>
  <c r="Z17" i="30" s="1"/>
  <c r="V14" i="30"/>
  <c r="V19" i="30"/>
  <c r="V16" i="30"/>
  <c r="V15" i="30"/>
  <c r="D61" i="33"/>
  <c r="E61" i="33"/>
  <c r="F61" i="33"/>
  <c r="G61" i="33"/>
  <c r="H61" i="33"/>
  <c r="I61" i="33"/>
  <c r="K61" i="33"/>
  <c r="L61" i="33"/>
  <c r="D26" i="33"/>
  <c r="E26" i="33"/>
  <c r="F26" i="33"/>
  <c r="G26" i="33"/>
  <c r="H26" i="33"/>
  <c r="I26" i="33"/>
  <c r="K26" i="33"/>
  <c r="L26" i="33"/>
  <c r="K49" i="30"/>
  <c r="K77" i="30" s="1"/>
  <c r="K50" i="30"/>
  <c r="K78" i="30" s="1"/>
  <c r="K51" i="30"/>
  <c r="K79" i="30" s="1"/>
  <c r="K52" i="30"/>
  <c r="K80" i="30" s="1"/>
  <c r="K53" i="30"/>
  <c r="K55" i="30"/>
  <c r="K56" i="30"/>
  <c r="K48" i="30"/>
  <c r="K20" i="30"/>
  <c r="K67" i="28"/>
  <c r="K68" i="28"/>
  <c r="K69" i="28"/>
  <c r="K70" i="28"/>
  <c r="K71" i="28"/>
  <c r="K72" i="28"/>
  <c r="K73" i="28"/>
  <c r="K75" i="28"/>
  <c r="K76" i="28"/>
  <c r="K66" i="28"/>
  <c r="L66" i="28"/>
  <c r="H28" i="28"/>
  <c r="I28" i="28"/>
  <c r="V31" i="28"/>
  <c r="V35" i="28"/>
  <c r="D92" i="47"/>
  <c r="E92" i="47"/>
  <c r="F92" i="47"/>
  <c r="G92" i="47"/>
  <c r="H92" i="47"/>
  <c r="I92" i="47"/>
  <c r="K93" i="46"/>
  <c r="V93" i="46" s="1"/>
  <c r="K94" i="46"/>
  <c r="V94" i="46" s="1"/>
  <c r="K46" i="46"/>
  <c r="V46" i="46" s="1"/>
  <c r="K47" i="46"/>
  <c r="V47" i="46" s="1"/>
  <c r="J93" i="45"/>
  <c r="J94" i="45"/>
  <c r="J46" i="45"/>
  <c r="U46" i="45" s="1"/>
  <c r="J47" i="45"/>
  <c r="K76" i="30" l="1"/>
  <c r="V54" i="30"/>
  <c r="V27" i="33"/>
  <c r="V31" i="33"/>
  <c r="V35" i="33"/>
  <c r="U47" i="45"/>
  <c r="V33" i="33"/>
  <c r="V29" i="33"/>
  <c r="V67" i="33"/>
  <c r="V63" i="33"/>
  <c r="V34" i="33"/>
  <c r="V30" i="33"/>
  <c r="V70" i="33"/>
  <c r="V66" i="33"/>
  <c r="V62" i="33"/>
  <c r="V65" i="33"/>
  <c r="V51" i="33"/>
  <c r="V42" i="33"/>
  <c r="V69" i="33"/>
  <c r="V32" i="33"/>
  <c r="V28" i="33"/>
  <c r="V68" i="33"/>
  <c r="V64" i="33"/>
  <c r="V16" i="47"/>
  <c r="V21" i="47"/>
  <c r="V33" i="47"/>
  <c r="V10" i="47"/>
  <c r="V27" i="47"/>
  <c r="V24" i="47"/>
  <c r="V36" i="47"/>
  <c r="V13" i="47"/>
  <c r="V18" i="47"/>
  <c r="V30" i="47"/>
  <c r="V42" i="47"/>
  <c r="V39" i="47"/>
  <c r="V7" i="47"/>
  <c r="V71" i="47"/>
  <c r="V83" i="47"/>
  <c r="V54" i="47"/>
  <c r="V65" i="47"/>
  <c r="V89" i="47"/>
  <c r="V57" i="47"/>
  <c r="V74" i="47"/>
  <c r="V63" i="47"/>
  <c r="V68" i="47"/>
  <c r="V80" i="47"/>
  <c r="V60" i="47"/>
  <c r="V77" i="47"/>
  <c r="V86" i="47"/>
  <c r="V94" i="47"/>
  <c r="V47" i="47"/>
  <c r="V93" i="47"/>
  <c r="V46" i="47"/>
  <c r="K139" i="46"/>
  <c r="K141" i="46"/>
  <c r="K140" i="46"/>
  <c r="U63" i="45"/>
  <c r="U68" i="45"/>
  <c r="U80" i="45"/>
  <c r="U60" i="45"/>
  <c r="U65" i="45"/>
  <c r="U77" i="45"/>
  <c r="U89" i="45"/>
  <c r="U54" i="45"/>
  <c r="U57" i="45"/>
  <c r="U74" i="45"/>
  <c r="U86" i="45"/>
  <c r="U71" i="45"/>
  <c r="U83" i="45"/>
  <c r="J139" i="45"/>
  <c r="U94" i="45"/>
  <c r="J141" i="45"/>
  <c r="U93" i="45"/>
  <c r="J140" i="45"/>
  <c r="U16" i="45"/>
  <c r="U21" i="45"/>
  <c r="U33" i="45"/>
  <c r="U7" i="45"/>
  <c r="U13" i="45"/>
  <c r="U18" i="45"/>
  <c r="U30" i="45"/>
  <c r="U42" i="45"/>
  <c r="U10" i="45"/>
  <c r="U27" i="45"/>
  <c r="U39" i="45"/>
  <c r="U24" i="45"/>
  <c r="U36" i="45"/>
  <c r="V17" i="28"/>
  <c r="V7" i="28"/>
  <c r="V30" i="28"/>
  <c r="V37" i="28"/>
  <c r="V33" i="28"/>
  <c r="V29" i="28"/>
  <c r="V34" i="28"/>
  <c r="V36" i="28"/>
  <c r="V32" i="28"/>
  <c r="V55" i="28"/>
  <c r="V52" i="30"/>
  <c r="V56" i="30"/>
  <c r="V51" i="30"/>
  <c r="V55" i="30"/>
  <c r="V50" i="30"/>
  <c r="V53" i="30"/>
  <c r="V49" i="30"/>
  <c r="V16" i="33"/>
  <c r="V7" i="33"/>
  <c r="V26" i="33" s="1"/>
  <c r="V12" i="30"/>
  <c r="V7" i="30"/>
  <c r="V40" i="30"/>
  <c r="V35" i="30"/>
  <c r="J45" i="23"/>
  <c r="J31" i="23"/>
  <c r="J56" i="23"/>
  <c r="K56" i="23"/>
  <c r="J57" i="23"/>
  <c r="K57" i="23"/>
  <c r="J58" i="23"/>
  <c r="K58" i="23"/>
  <c r="J60" i="23"/>
  <c r="K60" i="23"/>
  <c r="J61" i="23"/>
  <c r="K61" i="23"/>
  <c r="J62" i="23"/>
  <c r="K62" i="23"/>
  <c r="J63" i="23"/>
  <c r="K63" i="23"/>
  <c r="J64" i="23"/>
  <c r="K64" i="23"/>
  <c r="J65" i="23"/>
  <c r="K65" i="23"/>
  <c r="J66" i="23"/>
  <c r="K66" i="23"/>
  <c r="J67" i="23"/>
  <c r="K67" i="23"/>
  <c r="J68" i="23"/>
  <c r="K68" i="23"/>
  <c r="J70" i="23"/>
  <c r="K70" i="23"/>
  <c r="J71" i="23"/>
  <c r="K71" i="23"/>
  <c r="J21" i="23"/>
  <c r="J7" i="23"/>
  <c r="J56" i="22"/>
  <c r="K56" i="22"/>
  <c r="J57" i="22"/>
  <c r="K57" i="22"/>
  <c r="J58" i="22"/>
  <c r="K58" i="22"/>
  <c r="J60" i="22"/>
  <c r="K60" i="22"/>
  <c r="J61" i="22"/>
  <c r="K61" i="22"/>
  <c r="J62" i="22"/>
  <c r="K62" i="22"/>
  <c r="J63" i="22"/>
  <c r="K63" i="22"/>
  <c r="J64" i="22"/>
  <c r="K64" i="22"/>
  <c r="J65" i="22"/>
  <c r="K65" i="22"/>
  <c r="J66" i="22"/>
  <c r="K66" i="22"/>
  <c r="J67" i="22"/>
  <c r="K67" i="22"/>
  <c r="J68" i="22"/>
  <c r="K68" i="22"/>
  <c r="J70" i="22"/>
  <c r="K70" i="22"/>
  <c r="J71" i="22"/>
  <c r="K71" i="22"/>
  <c r="J45" i="22"/>
  <c r="J31" i="22"/>
  <c r="J21" i="22"/>
  <c r="J7" i="22"/>
  <c r="V28" i="28" l="1"/>
  <c r="V45" i="47"/>
  <c r="V92" i="47"/>
  <c r="U92" i="45"/>
  <c r="U45" i="45"/>
  <c r="U33" i="23"/>
  <c r="U37" i="23"/>
  <c r="U41" i="23"/>
  <c r="U32" i="23"/>
  <c r="U40" i="23"/>
  <c r="U34" i="23"/>
  <c r="U38" i="23"/>
  <c r="U42" i="23"/>
  <c r="U36" i="23"/>
  <c r="U35" i="23"/>
  <c r="U39" i="23"/>
  <c r="U43" i="23"/>
  <c r="U44" i="23"/>
  <c r="J48" i="23"/>
  <c r="U45" i="23" s="1"/>
  <c r="U9" i="23"/>
  <c r="U13" i="23"/>
  <c r="U17" i="23"/>
  <c r="U8" i="23"/>
  <c r="U20" i="23"/>
  <c r="U10" i="23"/>
  <c r="U14" i="23"/>
  <c r="U18" i="23"/>
  <c r="U12" i="23"/>
  <c r="U16" i="23"/>
  <c r="U11" i="23"/>
  <c r="U15" i="23"/>
  <c r="U19" i="23"/>
  <c r="J24" i="23"/>
  <c r="U7" i="23" s="1"/>
  <c r="U47" i="23"/>
  <c r="U46" i="23"/>
  <c r="J69" i="23"/>
  <c r="U22" i="23"/>
  <c r="U23" i="23"/>
  <c r="U9" i="22"/>
  <c r="U13" i="22"/>
  <c r="U17" i="22"/>
  <c r="U8" i="22"/>
  <c r="U15" i="22"/>
  <c r="U16" i="22"/>
  <c r="U20" i="22"/>
  <c r="U10" i="22"/>
  <c r="U14" i="22"/>
  <c r="U18" i="22"/>
  <c r="U11" i="22"/>
  <c r="U19" i="22"/>
  <c r="J24" i="22"/>
  <c r="U21" i="22" s="1"/>
  <c r="U12" i="22"/>
  <c r="U34" i="22"/>
  <c r="U38" i="22"/>
  <c r="U42" i="22"/>
  <c r="U40" i="22"/>
  <c r="U33" i="22"/>
  <c r="U41" i="22"/>
  <c r="U35" i="22"/>
  <c r="U39" i="22"/>
  <c r="U43" i="22"/>
  <c r="U36" i="22"/>
  <c r="U44" i="22"/>
  <c r="U37" i="22"/>
  <c r="U32" i="22"/>
  <c r="J69" i="22"/>
  <c r="U47" i="22"/>
  <c r="U46" i="22"/>
  <c r="U23" i="22"/>
  <c r="U22" i="22"/>
  <c r="V66" i="28"/>
  <c r="V48" i="30"/>
  <c r="J55" i="23"/>
  <c r="J48" i="22"/>
  <c r="J55" i="22"/>
  <c r="V56" i="12"/>
  <c r="V57" i="12"/>
  <c r="V59" i="12"/>
  <c r="V60" i="12"/>
  <c r="V62" i="12"/>
  <c r="V63" i="12"/>
  <c r="V68" i="12"/>
  <c r="V69" i="12"/>
  <c r="V71" i="12"/>
  <c r="V72" i="12"/>
  <c r="V74" i="12"/>
  <c r="V75" i="12"/>
  <c r="V77" i="12"/>
  <c r="V78" i="12"/>
  <c r="V80" i="12"/>
  <c r="V81" i="12"/>
  <c r="V83" i="12"/>
  <c r="V84" i="12"/>
  <c r="V86" i="12"/>
  <c r="V87" i="12"/>
  <c r="V89" i="12"/>
  <c r="V90" i="12"/>
  <c r="V92" i="12"/>
  <c r="V93" i="12"/>
  <c r="V8" i="12"/>
  <c r="V9" i="12"/>
  <c r="V11" i="12"/>
  <c r="V12" i="12"/>
  <c r="V14" i="12"/>
  <c r="V15" i="12"/>
  <c r="V20" i="12"/>
  <c r="V21" i="12"/>
  <c r="V23" i="12"/>
  <c r="V24" i="12"/>
  <c r="V26" i="12"/>
  <c r="V27" i="12"/>
  <c r="V29" i="12"/>
  <c r="V30" i="12"/>
  <c r="V32" i="12"/>
  <c r="V33" i="12"/>
  <c r="V35" i="12"/>
  <c r="V36" i="12"/>
  <c r="V38" i="12"/>
  <c r="V39" i="12"/>
  <c r="V41" i="12"/>
  <c r="V42" i="12"/>
  <c r="V44" i="12"/>
  <c r="V45" i="12"/>
  <c r="K47" i="12"/>
  <c r="K143" i="12" s="1"/>
  <c r="K48" i="12"/>
  <c r="J56" i="21"/>
  <c r="K56" i="21"/>
  <c r="J57" i="21"/>
  <c r="K57" i="21"/>
  <c r="J58" i="21"/>
  <c r="K58" i="21"/>
  <c r="J60" i="21"/>
  <c r="K60" i="21"/>
  <c r="J61" i="21"/>
  <c r="K61" i="21"/>
  <c r="J62" i="21"/>
  <c r="K62" i="21"/>
  <c r="J63" i="21"/>
  <c r="K63" i="21"/>
  <c r="J64" i="21"/>
  <c r="K64" i="21"/>
  <c r="J65" i="21"/>
  <c r="K65" i="21"/>
  <c r="J66" i="21"/>
  <c r="K66" i="21"/>
  <c r="J67" i="21"/>
  <c r="K67" i="21"/>
  <c r="J68" i="21"/>
  <c r="K68" i="21"/>
  <c r="J70" i="21"/>
  <c r="K70" i="21"/>
  <c r="J71" i="21"/>
  <c r="K71" i="21"/>
  <c r="J31" i="21"/>
  <c r="J45" i="21"/>
  <c r="U47" i="21" s="1"/>
  <c r="J7" i="21"/>
  <c r="J21" i="21"/>
  <c r="U23" i="21" s="1"/>
  <c r="K21" i="21"/>
  <c r="Y21" i="21" s="1"/>
  <c r="I25" i="20"/>
  <c r="I26" i="20"/>
  <c r="I18" i="20"/>
  <c r="T16" i="20" s="1"/>
  <c r="J18" i="20"/>
  <c r="I9" i="20"/>
  <c r="T8" i="20" s="1"/>
  <c r="I25" i="19"/>
  <c r="J25" i="19"/>
  <c r="I26" i="19"/>
  <c r="J26" i="19"/>
  <c r="H9" i="19"/>
  <c r="T7" i="19"/>
  <c r="T16" i="19"/>
  <c r="U16" i="19"/>
  <c r="I25" i="36"/>
  <c r="J25" i="36"/>
  <c r="M25" i="36" s="1"/>
  <c r="I26" i="36"/>
  <c r="J26" i="36"/>
  <c r="M26" i="36" s="1"/>
  <c r="K144" i="12" l="1"/>
  <c r="V13" i="12"/>
  <c r="K142" i="12"/>
  <c r="V48" i="12"/>
  <c r="V16" i="12"/>
  <c r="V47" i="12"/>
  <c r="V34" i="12"/>
  <c r="V55" i="12"/>
  <c r="V22" i="12"/>
  <c r="U21" i="23"/>
  <c r="J72" i="23"/>
  <c r="U31" i="23"/>
  <c r="U48" i="23" s="1"/>
  <c r="U7" i="22"/>
  <c r="U24" i="22" s="1"/>
  <c r="J72" i="22"/>
  <c r="U31" i="22"/>
  <c r="U45" i="22"/>
  <c r="U37" i="21"/>
  <c r="U32" i="21"/>
  <c r="U44" i="21"/>
  <c r="U11" i="21"/>
  <c r="U15" i="21"/>
  <c r="U19" i="21"/>
  <c r="U9" i="21"/>
  <c r="U17" i="21"/>
  <c r="U18" i="21"/>
  <c r="U12" i="21"/>
  <c r="U16" i="21"/>
  <c r="U20" i="21"/>
  <c r="U13" i="21"/>
  <c r="U10" i="21"/>
  <c r="U14" i="21"/>
  <c r="U41" i="21"/>
  <c r="U33" i="21"/>
  <c r="U36" i="21"/>
  <c r="T7" i="20"/>
  <c r="T9" i="20"/>
  <c r="V88" i="12"/>
  <c r="V76" i="12"/>
  <c r="V58" i="12"/>
  <c r="V96" i="12"/>
  <c r="V91" i="12"/>
  <c r="V79" i="12"/>
  <c r="V67" i="12"/>
  <c r="V61" i="12"/>
  <c r="V95" i="12"/>
  <c r="V82" i="12"/>
  <c r="V70" i="12"/>
  <c r="V64" i="12"/>
  <c r="V85" i="12"/>
  <c r="V73" i="12"/>
  <c r="V37" i="12"/>
  <c r="V25" i="12"/>
  <c r="V7" i="12"/>
  <c r="V40" i="12"/>
  <c r="V28" i="12"/>
  <c r="V10" i="12"/>
  <c r="V43" i="12"/>
  <c r="V31" i="12"/>
  <c r="V19" i="12"/>
  <c r="U46" i="21"/>
  <c r="U40" i="21"/>
  <c r="J55" i="21"/>
  <c r="U8" i="21"/>
  <c r="U43" i="21"/>
  <c r="U39" i="21"/>
  <c r="U35" i="21"/>
  <c r="U42" i="21"/>
  <c r="U38" i="21"/>
  <c r="U34" i="21"/>
  <c r="J24" i="21"/>
  <c r="U22" i="21"/>
  <c r="J69" i="21"/>
  <c r="T17" i="20"/>
  <c r="T18" i="20" s="1"/>
  <c r="I27" i="20"/>
  <c r="U17" i="19"/>
  <c r="U18" i="19" s="1"/>
  <c r="T17" i="19"/>
  <c r="T18" i="19" s="1"/>
  <c r="J27" i="19"/>
  <c r="T8" i="19"/>
  <c r="T9" i="19" s="1"/>
  <c r="I27" i="19"/>
  <c r="J48" i="21"/>
  <c r="U45" i="21" s="1"/>
  <c r="I18" i="36"/>
  <c r="J18" i="36"/>
  <c r="I9" i="36"/>
  <c r="J9" i="36"/>
  <c r="X9" i="36" s="1"/>
  <c r="C78" i="33"/>
  <c r="D78" i="33"/>
  <c r="E78" i="33"/>
  <c r="F78" i="33"/>
  <c r="G78" i="33"/>
  <c r="H78" i="33"/>
  <c r="I78" i="33"/>
  <c r="C79" i="33"/>
  <c r="D79" i="33"/>
  <c r="E79" i="33"/>
  <c r="F79" i="33"/>
  <c r="G79" i="33"/>
  <c r="H79" i="33"/>
  <c r="I79" i="33"/>
  <c r="C80" i="33"/>
  <c r="D80" i="33"/>
  <c r="E80" i="33"/>
  <c r="F80" i="33"/>
  <c r="G80" i="33"/>
  <c r="H80" i="33"/>
  <c r="I80" i="33"/>
  <c r="C81" i="33"/>
  <c r="D81" i="33"/>
  <c r="E81" i="33"/>
  <c r="F81" i="33"/>
  <c r="G81" i="33"/>
  <c r="H81" i="33"/>
  <c r="I81" i="33"/>
  <c r="C82" i="33"/>
  <c r="D82" i="33"/>
  <c r="E82" i="33"/>
  <c r="F82" i="33"/>
  <c r="G82" i="33"/>
  <c r="H82" i="33"/>
  <c r="I82" i="33"/>
  <c r="H83" i="33"/>
  <c r="I83" i="33"/>
  <c r="F84" i="33"/>
  <c r="G84" i="33"/>
  <c r="C85" i="33"/>
  <c r="D85" i="33"/>
  <c r="E85" i="33"/>
  <c r="F85" i="33"/>
  <c r="G85" i="33"/>
  <c r="H85" i="33"/>
  <c r="I85" i="33"/>
  <c r="C86" i="33"/>
  <c r="D86" i="33"/>
  <c r="E86" i="33"/>
  <c r="F86" i="33"/>
  <c r="G86" i="33"/>
  <c r="H86" i="33"/>
  <c r="I86" i="33"/>
  <c r="C87" i="33"/>
  <c r="D87" i="33"/>
  <c r="E87" i="33"/>
  <c r="F87" i="33"/>
  <c r="G87" i="33"/>
  <c r="H87" i="33"/>
  <c r="I87" i="33"/>
  <c r="C88" i="33"/>
  <c r="D88" i="33"/>
  <c r="E88" i="33"/>
  <c r="F88" i="33"/>
  <c r="G88" i="33"/>
  <c r="H88" i="33"/>
  <c r="I88" i="33"/>
  <c r="F89" i="33"/>
  <c r="G89" i="33"/>
  <c r="H89" i="33"/>
  <c r="C90" i="33"/>
  <c r="D90" i="33"/>
  <c r="E90" i="33"/>
  <c r="F90" i="33"/>
  <c r="G90" i="33"/>
  <c r="H90" i="33"/>
  <c r="I90" i="33"/>
  <c r="C91" i="33"/>
  <c r="D91" i="33"/>
  <c r="E91" i="33"/>
  <c r="F91" i="33"/>
  <c r="G91" i="33"/>
  <c r="H91" i="33"/>
  <c r="I91" i="33"/>
  <c r="H92" i="33"/>
  <c r="I92" i="33"/>
  <c r="E93" i="33"/>
  <c r="F93" i="33"/>
  <c r="G93" i="33"/>
  <c r="H93" i="33"/>
  <c r="I93" i="33"/>
  <c r="I94" i="33"/>
  <c r="C95" i="33"/>
  <c r="D95" i="33"/>
  <c r="E95" i="33"/>
  <c r="F95" i="33"/>
  <c r="G95" i="33"/>
  <c r="H95" i="33"/>
  <c r="I95" i="33"/>
  <c r="I96" i="33"/>
  <c r="D77" i="33"/>
  <c r="E77" i="33"/>
  <c r="F77" i="33"/>
  <c r="G77" i="33"/>
  <c r="H77" i="33"/>
  <c r="I77" i="33"/>
  <c r="C77" i="33"/>
  <c r="C64" i="30"/>
  <c r="D64" i="30"/>
  <c r="E64" i="30"/>
  <c r="F64" i="30"/>
  <c r="G64" i="30"/>
  <c r="H64" i="30"/>
  <c r="I64" i="30"/>
  <c r="D65" i="30"/>
  <c r="E65" i="30"/>
  <c r="F65" i="30"/>
  <c r="G65" i="30"/>
  <c r="H65" i="30"/>
  <c r="I65" i="30"/>
  <c r="C66" i="30"/>
  <c r="D66" i="30"/>
  <c r="E66" i="30"/>
  <c r="F66" i="30"/>
  <c r="G66" i="30"/>
  <c r="H66" i="30"/>
  <c r="I66" i="30"/>
  <c r="C67" i="30"/>
  <c r="D67" i="30"/>
  <c r="E67" i="30"/>
  <c r="F67" i="30"/>
  <c r="G67" i="30"/>
  <c r="H67" i="30"/>
  <c r="I67" i="30"/>
  <c r="H68" i="30"/>
  <c r="I68" i="30"/>
  <c r="C69" i="30"/>
  <c r="D69" i="30"/>
  <c r="E69" i="30"/>
  <c r="F69" i="30"/>
  <c r="G69" i="30"/>
  <c r="H69" i="30"/>
  <c r="I69" i="30"/>
  <c r="C70" i="30"/>
  <c r="D70" i="30"/>
  <c r="E70" i="30"/>
  <c r="F70" i="30"/>
  <c r="G70" i="30"/>
  <c r="H70" i="30"/>
  <c r="I70" i="30"/>
  <c r="C71" i="30"/>
  <c r="D71" i="30"/>
  <c r="E71" i="30"/>
  <c r="F71" i="30"/>
  <c r="G71" i="30"/>
  <c r="H71" i="30"/>
  <c r="I71" i="30"/>
  <c r="H63" i="30"/>
  <c r="I63" i="30"/>
  <c r="U48" i="22" l="1"/>
  <c r="V94" i="12"/>
  <c r="V46" i="12"/>
  <c r="U31" i="21"/>
  <c r="U48" i="21" s="1"/>
  <c r="U21" i="21"/>
  <c r="U7" i="21"/>
  <c r="J72" i="21"/>
  <c r="U16" i="36"/>
  <c r="U17" i="36"/>
  <c r="T17" i="36"/>
  <c r="T16" i="36"/>
  <c r="T7" i="36"/>
  <c r="T8" i="36"/>
  <c r="T9" i="36" s="1"/>
  <c r="I27" i="36"/>
  <c r="U8" i="36"/>
  <c r="Y8" i="36" s="1"/>
  <c r="U7" i="36"/>
  <c r="Y7" i="36" s="1"/>
  <c r="J27" i="36"/>
  <c r="M27" i="36" s="1"/>
  <c r="D49" i="30"/>
  <c r="E49" i="30"/>
  <c r="F49" i="30"/>
  <c r="G49" i="30"/>
  <c r="H49" i="30"/>
  <c r="I49" i="30"/>
  <c r="L49" i="30"/>
  <c r="Y49" i="30" s="1"/>
  <c r="D50" i="30"/>
  <c r="E50" i="30"/>
  <c r="F50" i="30"/>
  <c r="G50" i="30"/>
  <c r="H50" i="30"/>
  <c r="I50" i="30"/>
  <c r="L50" i="30"/>
  <c r="Y50" i="30" s="1"/>
  <c r="D51" i="30"/>
  <c r="E51" i="30"/>
  <c r="F51" i="30"/>
  <c r="G51" i="30"/>
  <c r="H51" i="30"/>
  <c r="I51" i="30"/>
  <c r="L51" i="30"/>
  <c r="Y51" i="30" s="1"/>
  <c r="D52" i="30"/>
  <c r="E52" i="30"/>
  <c r="F52" i="30"/>
  <c r="G52" i="30"/>
  <c r="H52" i="30"/>
  <c r="I52" i="30"/>
  <c r="L52" i="30"/>
  <c r="Y52" i="30" s="1"/>
  <c r="D53" i="30"/>
  <c r="E53" i="30"/>
  <c r="F53" i="30"/>
  <c r="G53" i="30"/>
  <c r="H53" i="30"/>
  <c r="I53" i="30"/>
  <c r="L53" i="30"/>
  <c r="Y53" i="30" s="1"/>
  <c r="D55" i="30"/>
  <c r="E55" i="30"/>
  <c r="F55" i="30"/>
  <c r="G55" i="30"/>
  <c r="H55" i="30"/>
  <c r="I55" i="30"/>
  <c r="L55" i="30"/>
  <c r="Y55" i="30" s="1"/>
  <c r="D56" i="30"/>
  <c r="E56" i="30"/>
  <c r="F56" i="30"/>
  <c r="G56" i="30"/>
  <c r="H56" i="30"/>
  <c r="I56" i="30"/>
  <c r="L56" i="30"/>
  <c r="C56" i="30"/>
  <c r="C55" i="30"/>
  <c r="C53" i="30"/>
  <c r="C52" i="30"/>
  <c r="C51" i="30"/>
  <c r="C50" i="30"/>
  <c r="C49" i="30"/>
  <c r="D21" i="30"/>
  <c r="E21" i="30"/>
  <c r="F21" i="30"/>
  <c r="G21" i="30"/>
  <c r="H21" i="30"/>
  <c r="I21" i="30"/>
  <c r="L21" i="30"/>
  <c r="D22" i="30"/>
  <c r="E22" i="30"/>
  <c r="F22" i="30"/>
  <c r="G22" i="30"/>
  <c r="H22" i="30"/>
  <c r="I22" i="30"/>
  <c r="L22" i="30"/>
  <c r="D23" i="30"/>
  <c r="E23" i="30"/>
  <c r="F23" i="30"/>
  <c r="G23" i="30"/>
  <c r="H23" i="30"/>
  <c r="I23" i="30"/>
  <c r="L23" i="30"/>
  <c r="D24" i="30"/>
  <c r="E24" i="30"/>
  <c r="F24" i="30"/>
  <c r="G24" i="30"/>
  <c r="H24" i="30"/>
  <c r="I24" i="30"/>
  <c r="L24" i="30"/>
  <c r="D25" i="30"/>
  <c r="E25" i="30"/>
  <c r="F25" i="30"/>
  <c r="G25" i="30"/>
  <c r="H25" i="30"/>
  <c r="I25" i="30"/>
  <c r="L25" i="30"/>
  <c r="D27" i="30"/>
  <c r="E27" i="30"/>
  <c r="F27" i="30"/>
  <c r="G27" i="30"/>
  <c r="H27" i="30"/>
  <c r="I27" i="30"/>
  <c r="L27" i="30"/>
  <c r="D28" i="30"/>
  <c r="E28" i="30"/>
  <c r="F28" i="30"/>
  <c r="G28" i="30"/>
  <c r="H28" i="30"/>
  <c r="I28" i="30"/>
  <c r="L28" i="30"/>
  <c r="C28" i="30"/>
  <c r="C27" i="30"/>
  <c r="C25" i="30"/>
  <c r="C24" i="30"/>
  <c r="C23" i="30"/>
  <c r="C22" i="30"/>
  <c r="C21" i="30"/>
  <c r="N97" i="47"/>
  <c r="Y50" i="47"/>
  <c r="N97" i="46"/>
  <c r="C57" i="22"/>
  <c r="D57" i="22"/>
  <c r="E57" i="22"/>
  <c r="F57" i="22"/>
  <c r="G57" i="22"/>
  <c r="H57" i="22"/>
  <c r="I57" i="22"/>
  <c r="L57" i="22"/>
  <c r="C58" i="22"/>
  <c r="D58" i="22"/>
  <c r="E58" i="22"/>
  <c r="F58" i="22"/>
  <c r="G58" i="22"/>
  <c r="H58" i="22"/>
  <c r="I58" i="22"/>
  <c r="L58" i="22"/>
  <c r="C59" i="22"/>
  <c r="D59" i="22"/>
  <c r="E59" i="22"/>
  <c r="F59" i="22"/>
  <c r="G59" i="22"/>
  <c r="C60" i="22"/>
  <c r="D60" i="22"/>
  <c r="E60" i="22"/>
  <c r="F60" i="22"/>
  <c r="G60" i="22"/>
  <c r="H60" i="22"/>
  <c r="I60" i="22"/>
  <c r="C61" i="22"/>
  <c r="D61" i="22"/>
  <c r="E61" i="22"/>
  <c r="F61" i="22"/>
  <c r="G61" i="22"/>
  <c r="H61" i="22"/>
  <c r="I61" i="22"/>
  <c r="C62" i="22"/>
  <c r="D62" i="22"/>
  <c r="E62" i="22"/>
  <c r="F62" i="22"/>
  <c r="G62" i="22"/>
  <c r="H62" i="22"/>
  <c r="I62" i="22"/>
  <c r="C63" i="22"/>
  <c r="D63" i="22"/>
  <c r="E63" i="22"/>
  <c r="F63" i="22"/>
  <c r="G63" i="22"/>
  <c r="H63" i="22"/>
  <c r="I63" i="22"/>
  <c r="C64" i="22"/>
  <c r="D64" i="22"/>
  <c r="E64" i="22"/>
  <c r="F64" i="22"/>
  <c r="G64" i="22"/>
  <c r="H64" i="22"/>
  <c r="I64" i="22"/>
  <c r="C65" i="22"/>
  <c r="D65" i="22"/>
  <c r="E65" i="22"/>
  <c r="F65" i="22"/>
  <c r="G65" i="22"/>
  <c r="H65" i="22"/>
  <c r="I65" i="22"/>
  <c r="C66" i="22"/>
  <c r="D66" i="22"/>
  <c r="E66" i="22"/>
  <c r="F66" i="22"/>
  <c r="G66" i="22"/>
  <c r="H66" i="22"/>
  <c r="I66" i="22"/>
  <c r="C67" i="22"/>
  <c r="D67" i="22"/>
  <c r="E67" i="22"/>
  <c r="F67" i="22"/>
  <c r="G67" i="22"/>
  <c r="H67" i="22"/>
  <c r="I67" i="22"/>
  <c r="C68" i="22"/>
  <c r="D68" i="22"/>
  <c r="E68" i="22"/>
  <c r="F68" i="22"/>
  <c r="G68" i="22"/>
  <c r="H68" i="22"/>
  <c r="I68" i="22"/>
  <c r="C70" i="22"/>
  <c r="D70" i="22"/>
  <c r="E70" i="22"/>
  <c r="F70" i="22"/>
  <c r="G70" i="22"/>
  <c r="H70" i="22"/>
  <c r="I70" i="22"/>
  <c r="L70" i="22"/>
  <c r="C71" i="22"/>
  <c r="D71" i="22"/>
  <c r="E71" i="22"/>
  <c r="F71" i="22"/>
  <c r="G71" i="22"/>
  <c r="H71" i="22"/>
  <c r="I71" i="22"/>
  <c r="L71" i="22"/>
  <c r="D56" i="22"/>
  <c r="E56" i="22"/>
  <c r="F56" i="22"/>
  <c r="G56" i="22"/>
  <c r="H56" i="22"/>
  <c r="I56" i="22"/>
  <c r="L56" i="22"/>
  <c r="C56" i="22"/>
  <c r="H9" i="36"/>
  <c r="H18" i="36"/>
  <c r="L7" i="21"/>
  <c r="T53" i="33"/>
  <c r="T54" i="33"/>
  <c r="T55" i="33"/>
  <c r="T56" i="33"/>
  <c r="T57" i="33"/>
  <c r="T58" i="33"/>
  <c r="T59" i="33"/>
  <c r="T60" i="33"/>
  <c r="T52" i="33"/>
  <c r="N48" i="33"/>
  <c r="O48" i="33"/>
  <c r="P48" i="33"/>
  <c r="W48" i="33"/>
  <c r="T44" i="33"/>
  <c r="T45" i="33"/>
  <c r="T46" i="33"/>
  <c r="T47" i="33"/>
  <c r="T48" i="33"/>
  <c r="T49" i="33"/>
  <c r="T50" i="33"/>
  <c r="T43" i="33"/>
  <c r="I62" i="33"/>
  <c r="I63" i="33"/>
  <c r="I64" i="33"/>
  <c r="I65" i="33"/>
  <c r="I66" i="33"/>
  <c r="I67" i="33"/>
  <c r="I68" i="33"/>
  <c r="I69" i="33"/>
  <c r="I70" i="33"/>
  <c r="D69" i="33"/>
  <c r="E69" i="33"/>
  <c r="F69" i="33"/>
  <c r="G69" i="33"/>
  <c r="H69" i="33"/>
  <c r="C69" i="33"/>
  <c r="W24" i="33"/>
  <c r="T18" i="33"/>
  <c r="T19" i="33"/>
  <c r="T20" i="33"/>
  <c r="T21" i="33"/>
  <c r="T22" i="33"/>
  <c r="T23" i="33"/>
  <c r="T24" i="33"/>
  <c r="T25" i="33"/>
  <c r="T9" i="33"/>
  <c r="T10" i="33"/>
  <c r="T11" i="33"/>
  <c r="T12" i="33"/>
  <c r="T13" i="33"/>
  <c r="T14" i="33"/>
  <c r="T15" i="33"/>
  <c r="T8" i="33"/>
  <c r="T17" i="33"/>
  <c r="D34" i="33"/>
  <c r="E34" i="33"/>
  <c r="F34" i="33"/>
  <c r="Q34" i="33" s="1"/>
  <c r="G34" i="33"/>
  <c r="H34" i="33"/>
  <c r="I34" i="33"/>
  <c r="L34" i="33"/>
  <c r="E27" i="33"/>
  <c r="F27" i="33"/>
  <c r="G27" i="33"/>
  <c r="H27" i="33"/>
  <c r="I27" i="33"/>
  <c r="L27" i="33"/>
  <c r="E28" i="33"/>
  <c r="F28" i="33"/>
  <c r="Q28" i="33" s="1"/>
  <c r="G28" i="33"/>
  <c r="H28" i="33"/>
  <c r="I28" i="33"/>
  <c r="L28" i="33"/>
  <c r="E29" i="33"/>
  <c r="F29" i="33"/>
  <c r="Q29" i="33" s="1"/>
  <c r="G29" i="33"/>
  <c r="H29" i="33"/>
  <c r="I29" i="33"/>
  <c r="L29" i="33"/>
  <c r="E30" i="33"/>
  <c r="F30" i="33"/>
  <c r="Q30" i="33" s="1"/>
  <c r="G30" i="33"/>
  <c r="H30" i="33"/>
  <c r="I30" i="33"/>
  <c r="L30" i="33"/>
  <c r="E31" i="33"/>
  <c r="F31" i="33"/>
  <c r="Q31" i="33" s="1"/>
  <c r="G31" i="33"/>
  <c r="H31" i="33"/>
  <c r="I31" i="33"/>
  <c r="L31" i="33"/>
  <c r="E32" i="33"/>
  <c r="F32" i="33"/>
  <c r="Q32" i="33" s="1"/>
  <c r="G32" i="33"/>
  <c r="H32" i="33"/>
  <c r="I32" i="33"/>
  <c r="L32" i="33"/>
  <c r="E33" i="33"/>
  <c r="F33" i="33"/>
  <c r="Q33" i="33" s="1"/>
  <c r="G33" i="33"/>
  <c r="H33" i="33"/>
  <c r="I33" i="33"/>
  <c r="L33" i="33"/>
  <c r="E35" i="33"/>
  <c r="F35" i="33"/>
  <c r="G35" i="33"/>
  <c r="H35" i="33"/>
  <c r="I35" i="33"/>
  <c r="L35" i="33"/>
  <c r="T16" i="33"/>
  <c r="S24" i="33"/>
  <c r="R24" i="33"/>
  <c r="Q24" i="33"/>
  <c r="P24" i="33"/>
  <c r="O24" i="33"/>
  <c r="N24" i="33"/>
  <c r="T14" i="30"/>
  <c r="T15" i="30"/>
  <c r="T16" i="30"/>
  <c r="T18" i="30"/>
  <c r="T19" i="30"/>
  <c r="T9" i="30"/>
  <c r="T10" i="30"/>
  <c r="T11" i="30"/>
  <c r="T8" i="30"/>
  <c r="T13" i="30"/>
  <c r="S13" i="30"/>
  <c r="T42" i="30"/>
  <c r="T43" i="30"/>
  <c r="T44" i="30"/>
  <c r="T46" i="30"/>
  <c r="T47" i="30"/>
  <c r="T37" i="30"/>
  <c r="T38" i="30"/>
  <c r="T39" i="30"/>
  <c r="T41" i="30"/>
  <c r="T36" i="30"/>
  <c r="T51" i="33"/>
  <c r="I48" i="30"/>
  <c r="T54" i="30" s="1"/>
  <c r="I20" i="30"/>
  <c r="T57" i="28"/>
  <c r="T58" i="28"/>
  <c r="T59" i="28"/>
  <c r="T60" i="28"/>
  <c r="T61" i="28"/>
  <c r="T62" i="28"/>
  <c r="T63" i="28"/>
  <c r="T64" i="28"/>
  <c r="T65" i="28"/>
  <c r="T56" i="28"/>
  <c r="T47" i="28"/>
  <c r="T48" i="28"/>
  <c r="T49" i="28"/>
  <c r="T50" i="28"/>
  <c r="T51" i="28"/>
  <c r="T52" i="28"/>
  <c r="T53" i="28"/>
  <c r="T54" i="28"/>
  <c r="T46" i="28"/>
  <c r="T19" i="28"/>
  <c r="T20" i="28"/>
  <c r="T21" i="28"/>
  <c r="T22" i="28"/>
  <c r="T23" i="28"/>
  <c r="T24" i="28"/>
  <c r="T25" i="28"/>
  <c r="T26" i="28"/>
  <c r="T27" i="28"/>
  <c r="T18" i="28"/>
  <c r="T9" i="28"/>
  <c r="T10" i="28"/>
  <c r="T11" i="28"/>
  <c r="T12" i="28"/>
  <c r="T13" i="28"/>
  <c r="T14" i="28"/>
  <c r="T15" i="28"/>
  <c r="T16" i="28"/>
  <c r="T8" i="28"/>
  <c r="T17" i="28"/>
  <c r="T7" i="28"/>
  <c r="I67" i="28"/>
  <c r="I68" i="28"/>
  <c r="I69" i="28"/>
  <c r="I70" i="28"/>
  <c r="I71" i="28"/>
  <c r="I72" i="28"/>
  <c r="I73" i="28"/>
  <c r="I75" i="28"/>
  <c r="I76" i="28"/>
  <c r="I104" i="28"/>
  <c r="I29" i="28"/>
  <c r="T29" i="28" s="1"/>
  <c r="I30" i="28"/>
  <c r="I31" i="28"/>
  <c r="T31" i="28" s="1"/>
  <c r="I32" i="28"/>
  <c r="I33" i="28"/>
  <c r="I34" i="28"/>
  <c r="I35" i="28"/>
  <c r="T35" i="28" s="1"/>
  <c r="I36" i="28"/>
  <c r="I112" i="28" s="1"/>
  <c r="I37" i="28"/>
  <c r="T37" i="28" s="1"/>
  <c r="I38" i="28"/>
  <c r="I103" i="12"/>
  <c r="I104" i="12"/>
  <c r="I105" i="12"/>
  <c r="I106" i="12"/>
  <c r="I107" i="12"/>
  <c r="I108" i="12"/>
  <c r="I109" i="12"/>
  <c r="I110" i="12"/>
  <c r="I111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T56" i="12"/>
  <c r="T57" i="12"/>
  <c r="T59" i="12"/>
  <c r="T60" i="12"/>
  <c r="T62" i="12"/>
  <c r="T63" i="12"/>
  <c r="T68" i="12"/>
  <c r="T69" i="12"/>
  <c r="T71" i="12"/>
  <c r="T72" i="12"/>
  <c r="T74" i="12"/>
  <c r="T75" i="12"/>
  <c r="T77" i="12"/>
  <c r="T78" i="12"/>
  <c r="T80" i="12"/>
  <c r="T81" i="12"/>
  <c r="T83" i="12"/>
  <c r="T84" i="12"/>
  <c r="T86" i="12"/>
  <c r="T87" i="12"/>
  <c r="T89" i="12"/>
  <c r="T90" i="12"/>
  <c r="T92" i="12"/>
  <c r="T93" i="12"/>
  <c r="T8" i="12"/>
  <c r="T9" i="12"/>
  <c r="T11" i="12"/>
  <c r="T12" i="12"/>
  <c r="T14" i="12"/>
  <c r="T15" i="12"/>
  <c r="T20" i="12"/>
  <c r="T21" i="12"/>
  <c r="T23" i="12"/>
  <c r="T24" i="12"/>
  <c r="T26" i="12"/>
  <c r="T27" i="12"/>
  <c r="T29" i="12"/>
  <c r="T30" i="12"/>
  <c r="T32" i="12"/>
  <c r="T33" i="12"/>
  <c r="T35" i="12"/>
  <c r="T36" i="12"/>
  <c r="T38" i="12"/>
  <c r="T39" i="12"/>
  <c r="T41" i="12"/>
  <c r="T42" i="12"/>
  <c r="T44" i="12"/>
  <c r="T45" i="12"/>
  <c r="I101" i="47"/>
  <c r="I102" i="47"/>
  <c r="I103" i="47"/>
  <c r="I104" i="47"/>
  <c r="I105" i="47"/>
  <c r="I106" i="47"/>
  <c r="I107" i="47"/>
  <c r="I108" i="47"/>
  <c r="I109" i="47"/>
  <c r="I112" i="47"/>
  <c r="I113" i="47"/>
  <c r="I114" i="47"/>
  <c r="I115" i="47"/>
  <c r="I116" i="47"/>
  <c r="I117" i="47"/>
  <c r="I118" i="47"/>
  <c r="I119" i="47"/>
  <c r="I120" i="47"/>
  <c r="I121" i="47"/>
  <c r="I122" i="47"/>
  <c r="I123" i="47"/>
  <c r="I124" i="47"/>
  <c r="I125" i="47"/>
  <c r="I126" i="47"/>
  <c r="I127" i="47"/>
  <c r="I128" i="47"/>
  <c r="I129" i="47"/>
  <c r="I130" i="47"/>
  <c r="I131" i="47"/>
  <c r="I132" i="47"/>
  <c r="I133" i="47"/>
  <c r="I134" i="47"/>
  <c r="I135" i="47"/>
  <c r="I136" i="47"/>
  <c r="I137" i="47"/>
  <c r="I138" i="47"/>
  <c r="T54" i="47"/>
  <c r="T55" i="47"/>
  <c r="T57" i="47"/>
  <c r="T58" i="47"/>
  <c r="T59" i="47"/>
  <c r="T60" i="47"/>
  <c r="T61" i="47"/>
  <c r="T62" i="47"/>
  <c r="T63" i="47"/>
  <c r="T65" i="47"/>
  <c r="T66" i="47"/>
  <c r="T67" i="47"/>
  <c r="T68" i="47"/>
  <c r="T69" i="47"/>
  <c r="T70" i="47"/>
  <c r="T71" i="47"/>
  <c r="T72" i="47"/>
  <c r="T73" i="47"/>
  <c r="T74" i="47"/>
  <c r="T75" i="47"/>
  <c r="T76" i="47"/>
  <c r="T77" i="47"/>
  <c r="T78" i="47"/>
  <c r="T79" i="47"/>
  <c r="T80" i="47"/>
  <c r="T81" i="47"/>
  <c r="T82" i="47"/>
  <c r="T83" i="47"/>
  <c r="T84" i="47"/>
  <c r="T85" i="47"/>
  <c r="T86" i="47"/>
  <c r="T87" i="47"/>
  <c r="T88" i="47"/>
  <c r="T89" i="47"/>
  <c r="T90" i="47"/>
  <c r="T91" i="47"/>
  <c r="T8" i="47"/>
  <c r="T9" i="47"/>
  <c r="T11" i="47"/>
  <c r="T12" i="47"/>
  <c r="T14" i="47"/>
  <c r="T15" i="47"/>
  <c r="T19" i="47"/>
  <c r="T20" i="47"/>
  <c r="T22" i="47"/>
  <c r="T23" i="47"/>
  <c r="T25" i="47"/>
  <c r="T26" i="47"/>
  <c r="T28" i="47"/>
  <c r="T29" i="47"/>
  <c r="T31" i="47"/>
  <c r="T32" i="47"/>
  <c r="T34" i="47"/>
  <c r="T35" i="47"/>
  <c r="T37" i="47"/>
  <c r="T38" i="47"/>
  <c r="T40" i="47"/>
  <c r="T41" i="47"/>
  <c r="T43" i="47"/>
  <c r="T44" i="47"/>
  <c r="I101" i="46"/>
  <c r="I102" i="46"/>
  <c r="I103" i="46"/>
  <c r="I104" i="46"/>
  <c r="I105" i="46"/>
  <c r="I106" i="46"/>
  <c r="I107" i="46"/>
  <c r="I108" i="46"/>
  <c r="I109" i="46"/>
  <c r="I112" i="46"/>
  <c r="I113" i="46"/>
  <c r="I114" i="46"/>
  <c r="I115" i="46"/>
  <c r="I116" i="46"/>
  <c r="I117" i="46"/>
  <c r="I118" i="46"/>
  <c r="I119" i="46"/>
  <c r="I120" i="46"/>
  <c r="I121" i="46"/>
  <c r="I122" i="46"/>
  <c r="I123" i="46"/>
  <c r="I124" i="46"/>
  <c r="I125" i="46"/>
  <c r="I126" i="46"/>
  <c r="I127" i="46"/>
  <c r="I128" i="46"/>
  <c r="I129" i="46"/>
  <c r="I130" i="46"/>
  <c r="I131" i="46"/>
  <c r="I132" i="46"/>
  <c r="I133" i="46"/>
  <c r="I134" i="46"/>
  <c r="I135" i="46"/>
  <c r="I136" i="46"/>
  <c r="I137" i="46"/>
  <c r="I138" i="46"/>
  <c r="T55" i="46"/>
  <c r="T56" i="46"/>
  <c r="T58" i="46"/>
  <c r="T59" i="46"/>
  <c r="T61" i="46"/>
  <c r="T62" i="46"/>
  <c r="T66" i="46"/>
  <c r="T67" i="46"/>
  <c r="T69" i="46"/>
  <c r="T70" i="46"/>
  <c r="T72" i="46"/>
  <c r="T73" i="46"/>
  <c r="T75" i="46"/>
  <c r="T76" i="46"/>
  <c r="T78" i="46"/>
  <c r="T79" i="46"/>
  <c r="T81" i="46"/>
  <c r="T82" i="46"/>
  <c r="T84" i="46"/>
  <c r="T85" i="46"/>
  <c r="T87" i="46"/>
  <c r="T88" i="46"/>
  <c r="T90" i="46"/>
  <c r="T91" i="46"/>
  <c r="T8" i="46"/>
  <c r="T9" i="46"/>
  <c r="T11" i="46"/>
  <c r="T12" i="46"/>
  <c r="T14" i="46"/>
  <c r="T15" i="46"/>
  <c r="T19" i="46"/>
  <c r="T20" i="46"/>
  <c r="T22" i="46"/>
  <c r="T23" i="46"/>
  <c r="T25" i="46"/>
  <c r="T26" i="46"/>
  <c r="T28" i="46"/>
  <c r="T29" i="46"/>
  <c r="T31" i="46"/>
  <c r="T32" i="46"/>
  <c r="T34" i="46"/>
  <c r="T35" i="46"/>
  <c r="T37" i="46"/>
  <c r="T38" i="46"/>
  <c r="T40" i="46"/>
  <c r="T41" i="46"/>
  <c r="T43" i="46"/>
  <c r="T44" i="46"/>
  <c r="I101" i="45"/>
  <c r="I102" i="45"/>
  <c r="I103" i="45"/>
  <c r="I104" i="45"/>
  <c r="I105" i="45"/>
  <c r="I106" i="45"/>
  <c r="I107" i="45"/>
  <c r="I108" i="45"/>
  <c r="I109" i="45"/>
  <c r="I112" i="45"/>
  <c r="I113" i="45"/>
  <c r="I114" i="45"/>
  <c r="I115" i="45"/>
  <c r="I116" i="45"/>
  <c r="I117" i="45"/>
  <c r="I118" i="45"/>
  <c r="I119" i="45"/>
  <c r="I120" i="45"/>
  <c r="I121" i="45"/>
  <c r="I122" i="45"/>
  <c r="I123" i="45"/>
  <c r="I124" i="45"/>
  <c r="I125" i="45"/>
  <c r="I126" i="45"/>
  <c r="I127" i="45"/>
  <c r="I128" i="45"/>
  <c r="I129" i="45"/>
  <c r="I130" i="45"/>
  <c r="I131" i="45"/>
  <c r="I132" i="45"/>
  <c r="I133" i="45"/>
  <c r="I134" i="45"/>
  <c r="I135" i="45"/>
  <c r="I136" i="45"/>
  <c r="I137" i="45"/>
  <c r="I138" i="45"/>
  <c r="T55" i="45"/>
  <c r="T56" i="45"/>
  <c r="T58" i="45"/>
  <c r="T59" i="45"/>
  <c r="T61" i="45"/>
  <c r="T62" i="45"/>
  <c r="T66" i="45"/>
  <c r="T67" i="45"/>
  <c r="T69" i="45"/>
  <c r="T70" i="45"/>
  <c r="T72" i="45"/>
  <c r="T73" i="45"/>
  <c r="T75" i="45"/>
  <c r="T76" i="45"/>
  <c r="T78" i="45"/>
  <c r="T79" i="45"/>
  <c r="T81" i="45"/>
  <c r="T82" i="45"/>
  <c r="T84" i="45"/>
  <c r="T85" i="45"/>
  <c r="T87" i="45"/>
  <c r="T88" i="45"/>
  <c r="T90" i="45"/>
  <c r="T91" i="45"/>
  <c r="T8" i="45"/>
  <c r="T9" i="45"/>
  <c r="T11" i="45"/>
  <c r="T12" i="45"/>
  <c r="T14" i="45"/>
  <c r="T15" i="45"/>
  <c r="T19" i="45"/>
  <c r="T20" i="45"/>
  <c r="T22" i="45"/>
  <c r="T23" i="45"/>
  <c r="T25" i="45"/>
  <c r="T26" i="45"/>
  <c r="T28" i="45"/>
  <c r="T29" i="45"/>
  <c r="T31" i="45"/>
  <c r="T32" i="45"/>
  <c r="T34" i="45"/>
  <c r="T35" i="45"/>
  <c r="T37" i="45"/>
  <c r="T38" i="45"/>
  <c r="T40" i="45"/>
  <c r="T41" i="45"/>
  <c r="T43" i="45"/>
  <c r="T44" i="45"/>
  <c r="I56" i="23"/>
  <c r="I57" i="23"/>
  <c r="I58" i="23"/>
  <c r="I60" i="23"/>
  <c r="I61" i="23"/>
  <c r="I62" i="23"/>
  <c r="I63" i="23"/>
  <c r="I64" i="23"/>
  <c r="I65" i="23"/>
  <c r="I66" i="23"/>
  <c r="I67" i="23"/>
  <c r="I68" i="23"/>
  <c r="I70" i="23"/>
  <c r="I71" i="23"/>
  <c r="I21" i="23"/>
  <c r="T23" i="23" s="1"/>
  <c r="D36" i="28"/>
  <c r="E36" i="28"/>
  <c r="F36" i="28"/>
  <c r="G36" i="28"/>
  <c r="H36" i="28"/>
  <c r="H112" i="28" s="1"/>
  <c r="C36" i="28"/>
  <c r="I94" i="12"/>
  <c r="T70" i="12" s="1"/>
  <c r="I95" i="12"/>
  <c r="I96" i="12"/>
  <c r="I46" i="12"/>
  <c r="T10" i="12" s="1"/>
  <c r="I47" i="12"/>
  <c r="I48" i="12"/>
  <c r="I93" i="47"/>
  <c r="T93" i="47" s="1"/>
  <c r="I94" i="47"/>
  <c r="T94" i="47" s="1"/>
  <c r="I45" i="47"/>
  <c r="T7" i="47" s="1"/>
  <c r="L139" i="47"/>
  <c r="I46" i="47"/>
  <c r="I47" i="47"/>
  <c r="T83" i="46"/>
  <c r="I93" i="46"/>
  <c r="L93" i="46"/>
  <c r="Y93" i="46" s="1"/>
  <c r="I94" i="46"/>
  <c r="L94" i="46"/>
  <c r="Y94" i="46" s="1"/>
  <c r="I45" i="46"/>
  <c r="T18" i="46" s="1"/>
  <c r="I46" i="46"/>
  <c r="I47" i="46"/>
  <c r="I92" i="45"/>
  <c r="T86" i="45" s="1"/>
  <c r="I93" i="45"/>
  <c r="I94" i="45"/>
  <c r="T94" i="45" s="1"/>
  <c r="I45" i="45"/>
  <c r="I46" i="45"/>
  <c r="I47" i="45"/>
  <c r="I45" i="23"/>
  <c r="T47" i="23" s="1"/>
  <c r="K45" i="23"/>
  <c r="I7" i="23"/>
  <c r="T14" i="23" s="1"/>
  <c r="I31" i="23"/>
  <c r="T37" i="23" s="1"/>
  <c r="I45" i="22"/>
  <c r="T46" i="22" s="1"/>
  <c r="I31" i="22"/>
  <c r="I7" i="22"/>
  <c r="T12" i="22" s="1"/>
  <c r="I21" i="22"/>
  <c r="T23" i="22" s="1"/>
  <c r="Y21" i="30" l="1"/>
  <c r="Y22" i="30"/>
  <c r="Y23" i="30"/>
  <c r="Y24" i="30"/>
  <c r="Y25" i="30"/>
  <c r="Y27" i="30"/>
  <c r="I102" i="33"/>
  <c r="I98" i="33"/>
  <c r="L77" i="30"/>
  <c r="N77" i="30" s="1"/>
  <c r="C79" i="30"/>
  <c r="N83" i="30"/>
  <c r="H80" i="30"/>
  <c r="D80" i="30"/>
  <c r="L78" i="30"/>
  <c r="N78" i="30" s="1"/>
  <c r="F78" i="30"/>
  <c r="L79" i="30"/>
  <c r="N79" i="30" s="1"/>
  <c r="N81" i="30"/>
  <c r="L80" i="30"/>
  <c r="N80" i="30" s="1"/>
  <c r="I79" i="30"/>
  <c r="E79" i="30"/>
  <c r="G77" i="30"/>
  <c r="I114" i="28"/>
  <c r="I111" i="28"/>
  <c r="I107" i="28"/>
  <c r="I110" i="28"/>
  <c r="I106" i="28"/>
  <c r="I109" i="28"/>
  <c r="I105" i="28"/>
  <c r="I108" i="28"/>
  <c r="T47" i="46"/>
  <c r="T34" i="22"/>
  <c r="T38" i="22"/>
  <c r="T42" i="22"/>
  <c r="T44" i="22"/>
  <c r="T41" i="22"/>
  <c r="T35" i="22"/>
  <c r="T39" i="22"/>
  <c r="T43" i="22"/>
  <c r="T36" i="22"/>
  <c r="T40" i="22"/>
  <c r="T33" i="22"/>
  <c r="T37" i="22"/>
  <c r="U24" i="21"/>
  <c r="U18" i="36"/>
  <c r="U9" i="36"/>
  <c r="W10" i="21"/>
  <c r="W12" i="21"/>
  <c r="W14" i="21"/>
  <c r="W16" i="21"/>
  <c r="W18" i="21"/>
  <c r="W20" i="21"/>
  <c r="W9" i="21"/>
  <c r="W11" i="21"/>
  <c r="W13" i="21"/>
  <c r="W15" i="21"/>
  <c r="W17" i="21"/>
  <c r="W19" i="21"/>
  <c r="W8" i="21"/>
  <c r="T36" i="28"/>
  <c r="I101" i="33"/>
  <c r="I97" i="33"/>
  <c r="V20" i="30"/>
  <c r="C80" i="30"/>
  <c r="G80" i="30"/>
  <c r="H79" i="30"/>
  <c r="D79" i="30"/>
  <c r="I78" i="30"/>
  <c r="E78" i="30"/>
  <c r="V72" i="28"/>
  <c r="V75" i="28"/>
  <c r="V68" i="28"/>
  <c r="V76" i="28"/>
  <c r="V71" i="28"/>
  <c r="V74" i="28"/>
  <c r="V70" i="28"/>
  <c r="V73" i="28"/>
  <c r="V69" i="28"/>
  <c r="I104" i="33"/>
  <c r="I100" i="33"/>
  <c r="I105" i="33"/>
  <c r="I103" i="33"/>
  <c r="I99" i="33"/>
  <c r="F77" i="30"/>
  <c r="T35" i="30"/>
  <c r="I76" i="30"/>
  <c r="C77" i="30"/>
  <c r="F80" i="30"/>
  <c r="G79" i="30"/>
  <c r="H78" i="30"/>
  <c r="D78" i="30"/>
  <c r="I77" i="30"/>
  <c r="E77" i="30"/>
  <c r="I80" i="30"/>
  <c r="E80" i="30"/>
  <c r="F79" i="30"/>
  <c r="G78" i="30"/>
  <c r="H77" i="30"/>
  <c r="D77" i="30"/>
  <c r="T70" i="28"/>
  <c r="T47" i="45"/>
  <c r="I69" i="22"/>
  <c r="T18" i="36"/>
  <c r="T67" i="33"/>
  <c r="T49" i="30"/>
  <c r="T28" i="28"/>
  <c r="T64" i="33"/>
  <c r="T66" i="33"/>
  <c r="T73" i="28"/>
  <c r="T72" i="28"/>
  <c r="T96" i="12"/>
  <c r="T95" i="12"/>
  <c r="T85" i="12"/>
  <c r="T43" i="12"/>
  <c r="T48" i="12"/>
  <c r="T19" i="12"/>
  <c r="T47" i="12"/>
  <c r="T65" i="46"/>
  <c r="T46" i="23"/>
  <c r="T22" i="23"/>
  <c r="I69" i="23"/>
  <c r="T19" i="22"/>
  <c r="T63" i="33"/>
  <c r="T31" i="33"/>
  <c r="T27" i="33"/>
  <c r="T70" i="33"/>
  <c r="T62" i="33"/>
  <c r="T68" i="33"/>
  <c r="T65" i="33"/>
  <c r="T69" i="33"/>
  <c r="T42" i="33"/>
  <c r="T61" i="33" s="1"/>
  <c r="T32" i="33"/>
  <c r="T28" i="33"/>
  <c r="T33" i="33"/>
  <c r="T29" i="33"/>
  <c r="T30" i="33"/>
  <c r="T35" i="33"/>
  <c r="T34" i="33"/>
  <c r="T7" i="33"/>
  <c r="T26" i="33" s="1"/>
  <c r="T53" i="30"/>
  <c r="T52" i="30"/>
  <c r="T51" i="30"/>
  <c r="T50" i="30"/>
  <c r="T40" i="30"/>
  <c r="T56" i="30"/>
  <c r="T55" i="30"/>
  <c r="T7" i="30"/>
  <c r="T12" i="30"/>
  <c r="T71" i="28"/>
  <c r="T68" i="28"/>
  <c r="T75" i="28"/>
  <c r="T69" i="28"/>
  <c r="T76" i="28"/>
  <c r="T38" i="28"/>
  <c r="T34" i="28"/>
  <c r="T33" i="28"/>
  <c r="T32" i="28"/>
  <c r="T30" i="28"/>
  <c r="T58" i="12"/>
  <c r="T76" i="12"/>
  <c r="T91" i="12"/>
  <c r="T67" i="12"/>
  <c r="T82" i="12"/>
  <c r="T64" i="12"/>
  <c r="T73" i="12"/>
  <c r="T55" i="12"/>
  <c r="T88" i="12"/>
  <c r="T79" i="12"/>
  <c r="T61" i="12"/>
  <c r="T34" i="12"/>
  <c r="T16" i="12"/>
  <c r="T25" i="12"/>
  <c r="T7" i="12"/>
  <c r="I144" i="12"/>
  <c r="T40" i="12"/>
  <c r="I143" i="12"/>
  <c r="T31" i="12"/>
  <c r="T13" i="12"/>
  <c r="I142" i="12"/>
  <c r="T22" i="12"/>
  <c r="T37" i="12"/>
  <c r="T28" i="12"/>
  <c r="I140" i="47"/>
  <c r="I141" i="47"/>
  <c r="T92" i="47"/>
  <c r="T47" i="47"/>
  <c r="T13" i="47"/>
  <c r="T46" i="47"/>
  <c r="T21" i="47"/>
  <c r="T30" i="47"/>
  <c r="T36" i="47"/>
  <c r="T27" i="47"/>
  <c r="T10" i="47"/>
  <c r="I139" i="47"/>
  <c r="T39" i="47"/>
  <c r="T42" i="47"/>
  <c r="T18" i="47"/>
  <c r="T33" i="47"/>
  <c r="T16" i="47"/>
  <c r="T24" i="47"/>
  <c r="T57" i="46"/>
  <c r="T94" i="46"/>
  <c r="T89" i="46"/>
  <c r="T93" i="46"/>
  <c r="T74" i="46"/>
  <c r="T63" i="46"/>
  <c r="T80" i="46"/>
  <c r="T71" i="46"/>
  <c r="T54" i="46"/>
  <c r="I140" i="46"/>
  <c r="T86" i="46"/>
  <c r="T77" i="46"/>
  <c r="T60" i="46"/>
  <c r="T68" i="46"/>
  <c r="T24" i="46"/>
  <c r="T39" i="46"/>
  <c r="T33" i="46"/>
  <c r="T16" i="46"/>
  <c r="I141" i="46"/>
  <c r="T30" i="46"/>
  <c r="T13" i="46"/>
  <c r="I139" i="46"/>
  <c r="T46" i="46"/>
  <c r="T21" i="46"/>
  <c r="T36" i="46"/>
  <c r="T27" i="46"/>
  <c r="T10" i="46"/>
  <c r="T42" i="46"/>
  <c r="T68" i="45"/>
  <c r="T77" i="45"/>
  <c r="T60" i="45"/>
  <c r="T83" i="45"/>
  <c r="T74" i="45"/>
  <c r="T57" i="45"/>
  <c r="T89" i="45"/>
  <c r="T65" i="45"/>
  <c r="T93" i="45"/>
  <c r="I140" i="45"/>
  <c r="T80" i="45"/>
  <c r="T63" i="45"/>
  <c r="I139" i="45"/>
  <c r="T71" i="45"/>
  <c r="T54" i="45"/>
  <c r="T46" i="45"/>
  <c r="T21" i="45"/>
  <c r="T36" i="45"/>
  <c r="T27" i="45"/>
  <c r="T10" i="45"/>
  <c r="T42" i="45"/>
  <c r="T18" i="45"/>
  <c r="T33" i="45"/>
  <c r="T16" i="45"/>
  <c r="T24" i="45"/>
  <c r="T7" i="45"/>
  <c r="I141" i="45"/>
  <c r="T39" i="45"/>
  <c r="T30" i="45"/>
  <c r="T13" i="45"/>
  <c r="T8" i="23"/>
  <c r="I24" i="23"/>
  <c r="T21" i="23" s="1"/>
  <c r="T12" i="23"/>
  <c r="T19" i="23"/>
  <c r="T11" i="23"/>
  <c r="T17" i="23"/>
  <c r="T9" i="23"/>
  <c r="T16" i="23"/>
  <c r="T13" i="23"/>
  <c r="T10" i="23"/>
  <c r="T15" i="23"/>
  <c r="T20" i="23"/>
  <c r="T18" i="23"/>
  <c r="T7" i="23"/>
  <c r="T43" i="23"/>
  <c r="T42" i="23"/>
  <c r="T36" i="23"/>
  <c r="I48" i="23"/>
  <c r="T45" i="23" s="1"/>
  <c r="T35" i="23"/>
  <c r="T34" i="23"/>
  <c r="T44" i="23"/>
  <c r="T41" i="23"/>
  <c r="T33" i="23"/>
  <c r="T40" i="23"/>
  <c r="T39" i="23"/>
  <c r="I55" i="23"/>
  <c r="T38" i="23"/>
  <c r="T32" i="23"/>
  <c r="T22" i="22"/>
  <c r="T47" i="22"/>
  <c r="I48" i="22"/>
  <c r="T45" i="22" s="1"/>
  <c r="T32" i="22"/>
  <c r="T11" i="22"/>
  <c r="T10" i="22"/>
  <c r="T17" i="22"/>
  <c r="T9" i="22"/>
  <c r="T18" i="22"/>
  <c r="T16" i="22"/>
  <c r="I55" i="22"/>
  <c r="T15" i="22"/>
  <c r="T14" i="22"/>
  <c r="I24" i="22"/>
  <c r="T7" i="22" s="1"/>
  <c r="T8" i="22"/>
  <c r="T13" i="22"/>
  <c r="T20" i="22"/>
  <c r="T74" i="28"/>
  <c r="I56" i="21"/>
  <c r="I57" i="21"/>
  <c r="I58" i="21"/>
  <c r="I60" i="21"/>
  <c r="I61" i="21"/>
  <c r="I62" i="21"/>
  <c r="I63" i="21"/>
  <c r="I64" i="21"/>
  <c r="I65" i="21"/>
  <c r="I66" i="21"/>
  <c r="I67" i="21"/>
  <c r="I68" i="21"/>
  <c r="I70" i="21"/>
  <c r="I71" i="21"/>
  <c r="I31" i="21"/>
  <c r="I45" i="21"/>
  <c r="I21" i="21"/>
  <c r="I7" i="21"/>
  <c r="H25" i="20"/>
  <c r="H26" i="20"/>
  <c r="H18" i="20"/>
  <c r="H9" i="20"/>
  <c r="S7" i="20" s="1"/>
  <c r="J9" i="20"/>
  <c r="H25" i="19"/>
  <c r="H26" i="19"/>
  <c r="H18" i="19"/>
  <c r="S16" i="19" s="1"/>
  <c r="S7" i="19"/>
  <c r="S8" i="36"/>
  <c r="H25" i="36"/>
  <c r="H26" i="36"/>
  <c r="S16" i="36"/>
  <c r="T66" i="28" l="1"/>
  <c r="T12" i="21"/>
  <c r="T16" i="21"/>
  <c r="T20" i="21"/>
  <c r="T10" i="21"/>
  <c r="T18" i="21"/>
  <c r="T19" i="21"/>
  <c r="T9" i="21"/>
  <c r="T13" i="21"/>
  <c r="T17" i="21"/>
  <c r="T14" i="21"/>
  <c r="T11" i="21"/>
  <c r="T15" i="21"/>
  <c r="T48" i="30"/>
  <c r="U7" i="20"/>
  <c r="U8" i="20"/>
  <c r="T20" i="30"/>
  <c r="T92" i="45"/>
  <c r="T24" i="23"/>
  <c r="I72" i="23"/>
  <c r="T94" i="12"/>
  <c r="T46" i="12"/>
  <c r="T45" i="47"/>
  <c r="T92" i="46"/>
  <c r="T45" i="46"/>
  <c r="T45" i="45"/>
  <c r="T31" i="23"/>
  <c r="T48" i="23" s="1"/>
  <c r="T31" i="22"/>
  <c r="T48" i="22" s="1"/>
  <c r="I72" i="22"/>
  <c r="T21" i="22"/>
  <c r="T24" i="22" s="1"/>
  <c r="I69" i="21"/>
  <c r="I48" i="21"/>
  <c r="T45" i="21" s="1"/>
  <c r="T47" i="21"/>
  <c r="T46" i="21"/>
  <c r="T23" i="21"/>
  <c r="T22" i="21"/>
  <c r="I55" i="21"/>
  <c r="T34" i="21"/>
  <c r="T42" i="21"/>
  <c r="T40" i="21"/>
  <c r="T35" i="21"/>
  <c r="T43" i="21"/>
  <c r="T36" i="21"/>
  <c r="T44" i="21"/>
  <c r="T37" i="21"/>
  <c r="T32" i="21"/>
  <c r="T38" i="21"/>
  <c r="T31" i="21"/>
  <c r="T48" i="21" s="1"/>
  <c r="T39" i="21"/>
  <c r="T33" i="21"/>
  <c r="T41" i="21"/>
  <c r="I24" i="21"/>
  <c r="T7" i="21" s="1"/>
  <c r="T8" i="21"/>
  <c r="S17" i="19"/>
  <c r="S18" i="19" s="1"/>
  <c r="H27" i="19"/>
  <c r="S8" i="19"/>
  <c r="S9" i="19" s="1"/>
  <c r="S17" i="36"/>
  <c r="S18" i="36" s="1"/>
  <c r="H27" i="36"/>
  <c r="S7" i="36"/>
  <c r="S9" i="36" s="1"/>
  <c r="H27" i="20"/>
  <c r="S8" i="20"/>
  <c r="S9" i="20" s="1"/>
  <c r="S17" i="20"/>
  <c r="S16" i="20"/>
  <c r="O59" i="33"/>
  <c r="P59" i="33"/>
  <c r="Q59" i="33"/>
  <c r="R59" i="33"/>
  <c r="S59" i="33"/>
  <c r="W59" i="33"/>
  <c r="N59" i="33"/>
  <c r="D35" i="33"/>
  <c r="C34" i="33"/>
  <c r="U9" i="20" l="1"/>
  <c r="S18" i="20"/>
  <c r="S30" i="33"/>
  <c r="S28" i="33"/>
  <c r="S33" i="33"/>
  <c r="S29" i="33"/>
  <c r="S31" i="33"/>
  <c r="S34" i="33"/>
  <c r="S32" i="33"/>
  <c r="W34" i="33"/>
  <c r="W32" i="33"/>
  <c r="W28" i="33"/>
  <c r="W33" i="33"/>
  <c r="W29" i="33"/>
  <c r="W31" i="33"/>
  <c r="W30" i="33"/>
  <c r="T21" i="21"/>
  <c r="T24" i="21" s="1"/>
  <c r="I72" i="21"/>
  <c r="G62" i="33" l="1"/>
  <c r="G97" i="33" s="1"/>
  <c r="G63" i="33"/>
  <c r="G98" i="33" s="1"/>
  <c r="G64" i="33"/>
  <c r="G99" i="33" s="1"/>
  <c r="G65" i="33"/>
  <c r="G100" i="33" s="1"/>
  <c r="G66" i="33"/>
  <c r="G101" i="33" s="1"/>
  <c r="G67" i="33"/>
  <c r="G68" i="33"/>
  <c r="G103" i="33" s="1"/>
  <c r="G70" i="33"/>
  <c r="G105" i="33" s="1"/>
  <c r="S18" i="33"/>
  <c r="W18" i="33"/>
  <c r="S19" i="33"/>
  <c r="W19" i="33"/>
  <c r="S20" i="33"/>
  <c r="W20" i="33"/>
  <c r="S21" i="33"/>
  <c r="W21" i="33"/>
  <c r="S22" i="33"/>
  <c r="W22" i="33"/>
  <c r="S23" i="33"/>
  <c r="W23" i="33"/>
  <c r="S25" i="33"/>
  <c r="W25" i="33"/>
  <c r="W17" i="33"/>
  <c r="S17" i="33"/>
  <c r="S9" i="33"/>
  <c r="W9" i="33"/>
  <c r="S10" i="33"/>
  <c r="W10" i="33"/>
  <c r="S11" i="33"/>
  <c r="W11" i="33"/>
  <c r="S12" i="33"/>
  <c r="W12" i="33"/>
  <c r="S13" i="33"/>
  <c r="W13" i="33"/>
  <c r="S14" i="33"/>
  <c r="W14" i="33"/>
  <c r="S15" i="33"/>
  <c r="W15" i="33"/>
  <c r="W8" i="33"/>
  <c r="S8" i="33"/>
  <c r="Q8" i="33"/>
  <c r="R8" i="33"/>
  <c r="Q9" i="33"/>
  <c r="R9" i="33"/>
  <c r="Q10" i="33"/>
  <c r="R10" i="33"/>
  <c r="Q11" i="33"/>
  <c r="R11" i="33"/>
  <c r="Q12" i="33"/>
  <c r="R12" i="33"/>
  <c r="Q13" i="33"/>
  <c r="R13" i="33"/>
  <c r="Q14" i="33"/>
  <c r="R14" i="33"/>
  <c r="Q15" i="33"/>
  <c r="R15" i="33"/>
  <c r="Q16" i="33"/>
  <c r="Q17" i="33"/>
  <c r="R17" i="33"/>
  <c r="Q18" i="33"/>
  <c r="R18" i="33"/>
  <c r="Q19" i="33"/>
  <c r="R19" i="33"/>
  <c r="Q20" i="33"/>
  <c r="R20" i="33"/>
  <c r="Q21" i="33"/>
  <c r="R21" i="33"/>
  <c r="Q22" i="33"/>
  <c r="R22" i="33"/>
  <c r="Q23" i="33"/>
  <c r="R23" i="33"/>
  <c r="Q25" i="33"/>
  <c r="R25" i="33"/>
  <c r="R43" i="33"/>
  <c r="S43" i="33"/>
  <c r="R44" i="33"/>
  <c r="S44" i="33"/>
  <c r="R45" i="33"/>
  <c r="S45" i="33"/>
  <c r="R46" i="33"/>
  <c r="S46" i="33"/>
  <c r="R47" i="33"/>
  <c r="S47" i="33"/>
  <c r="R48" i="33"/>
  <c r="S48" i="33"/>
  <c r="R49" i="33"/>
  <c r="S49" i="33"/>
  <c r="R50" i="33"/>
  <c r="S50" i="33"/>
  <c r="R52" i="33"/>
  <c r="S52" i="33"/>
  <c r="R53" i="33"/>
  <c r="S53" i="33"/>
  <c r="R54" i="33"/>
  <c r="S54" i="33"/>
  <c r="R55" i="33"/>
  <c r="S55" i="33"/>
  <c r="R56" i="33"/>
  <c r="S56" i="33"/>
  <c r="R57" i="33"/>
  <c r="S57" i="33"/>
  <c r="R58" i="33"/>
  <c r="S58" i="33"/>
  <c r="R60" i="33"/>
  <c r="S60" i="33"/>
  <c r="E40" i="30"/>
  <c r="P45" i="30" s="1"/>
  <c r="F40" i="30"/>
  <c r="Q45" i="30" s="1"/>
  <c r="G40" i="30"/>
  <c r="R45" i="30" s="1"/>
  <c r="E35" i="30"/>
  <c r="F35" i="30"/>
  <c r="G35" i="30"/>
  <c r="E7" i="30"/>
  <c r="F7" i="30"/>
  <c r="G7" i="30"/>
  <c r="E17" i="28"/>
  <c r="E93" i="28" s="1"/>
  <c r="F17" i="28"/>
  <c r="F93" i="28" s="1"/>
  <c r="G17" i="28"/>
  <c r="G93" i="28" s="1"/>
  <c r="E7" i="28"/>
  <c r="E83" i="28" s="1"/>
  <c r="F7" i="28"/>
  <c r="F83" i="28" s="1"/>
  <c r="G7" i="28"/>
  <c r="G83" i="28" s="1"/>
  <c r="E28" i="28" l="1"/>
  <c r="G28" i="28"/>
  <c r="G104" i="28" s="1"/>
  <c r="F28" i="28"/>
  <c r="E63" i="30"/>
  <c r="G68" i="30"/>
  <c r="G63" i="30"/>
  <c r="F68" i="30"/>
  <c r="F63" i="30"/>
  <c r="E68" i="30"/>
  <c r="R42" i="33"/>
  <c r="W11" i="30"/>
  <c r="Z11" i="30" s="1"/>
  <c r="W9" i="30"/>
  <c r="Z9" i="30" s="1"/>
  <c r="W10" i="30"/>
  <c r="Z10" i="30" s="1"/>
  <c r="R15" i="30"/>
  <c r="R16" i="30"/>
  <c r="R18" i="30"/>
  <c r="R19" i="30"/>
  <c r="R13" i="30"/>
  <c r="R14" i="30"/>
  <c r="R51" i="33"/>
  <c r="R61" i="33" s="1"/>
  <c r="G96" i="33"/>
  <c r="R42" i="30"/>
  <c r="R43" i="30"/>
  <c r="R44" i="30"/>
  <c r="R46" i="30"/>
  <c r="R47" i="30"/>
  <c r="R41" i="30"/>
  <c r="R37" i="30"/>
  <c r="R38" i="30"/>
  <c r="R39" i="30"/>
  <c r="R36" i="30"/>
  <c r="G20" i="30"/>
  <c r="R7" i="30" s="1"/>
  <c r="R9" i="30"/>
  <c r="R10" i="30"/>
  <c r="R11" i="30"/>
  <c r="R8" i="30"/>
  <c r="R57" i="28"/>
  <c r="R58" i="28"/>
  <c r="R59" i="28"/>
  <c r="R60" i="28"/>
  <c r="R61" i="28"/>
  <c r="R62" i="28"/>
  <c r="R63" i="28"/>
  <c r="R64" i="28"/>
  <c r="R65" i="28"/>
  <c r="R56" i="28"/>
  <c r="R47" i="28"/>
  <c r="R48" i="28"/>
  <c r="R49" i="28"/>
  <c r="R50" i="28"/>
  <c r="R51" i="28"/>
  <c r="R52" i="28"/>
  <c r="R53" i="28"/>
  <c r="R54" i="28"/>
  <c r="R46" i="28"/>
  <c r="R55" i="28"/>
  <c r="R45" i="28"/>
  <c r="R19" i="28"/>
  <c r="R20" i="28"/>
  <c r="R21" i="28"/>
  <c r="R22" i="28"/>
  <c r="R23" i="28"/>
  <c r="R24" i="28"/>
  <c r="R25" i="28"/>
  <c r="R26" i="28"/>
  <c r="R27" i="28"/>
  <c r="R18" i="28"/>
  <c r="R9" i="28"/>
  <c r="R10" i="28"/>
  <c r="R11" i="28"/>
  <c r="R12" i="28"/>
  <c r="R13" i="28"/>
  <c r="R14" i="28"/>
  <c r="R15" i="28"/>
  <c r="R16" i="28"/>
  <c r="R8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R56" i="12"/>
  <c r="R57" i="12"/>
  <c r="R59" i="12"/>
  <c r="R60" i="12"/>
  <c r="R62" i="12"/>
  <c r="R63" i="12"/>
  <c r="R65" i="12"/>
  <c r="R66" i="12"/>
  <c r="R68" i="12"/>
  <c r="R69" i="12"/>
  <c r="R71" i="12"/>
  <c r="R72" i="12"/>
  <c r="R74" i="12"/>
  <c r="R75" i="12"/>
  <c r="R77" i="12"/>
  <c r="R78" i="12"/>
  <c r="R80" i="12"/>
  <c r="R81" i="12"/>
  <c r="R83" i="12"/>
  <c r="R84" i="12"/>
  <c r="R86" i="12"/>
  <c r="R87" i="12"/>
  <c r="R89" i="12"/>
  <c r="R90" i="12"/>
  <c r="R92" i="12"/>
  <c r="R93" i="12"/>
  <c r="R8" i="12"/>
  <c r="S8" i="12"/>
  <c r="R9" i="12"/>
  <c r="S9" i="12"/>
  <c r="R11" i="12"/>
  <c r="S11" i="12"/>
  <c r="R12" i="12"/>
  <c r="S12" i="12"/>
  <c r="R14" i="12"/>
  <c r="S14" i="12"/>
  <c r="R15" i="12"/>
  <c r="S15" i="12"/>
  <c r="R17" i="12"/>
  <c r="R18" i="12"/>
  <c r="R20" i="12"/>
  <c r="S20" i="12"/>
  <c r="R21" i="12"/>
  <c r="S21" i="12"/>
  <c r="R23" i="12"/>
  <c r="S23" i="12"/>
  <c r="R24" i="12"/>
  <c r="S24" i="12"/>
  <c r="R26" i="12"/>
  <c r="S26" i="12"/>
  <c r="R27" i="12"/>
  <c r="S27" i="12"/>
  <c r="R29" i="12"/>
  <c r="S29" i="12"/>
  <c r="R30" i="12"/>
  <c r="S30" i="12"/>
  <c r="R32" i="12"/>
  <c r="S32" i="12"/>
  <c r="R33" i="12"/>
  <c r="S33" i="12"/>
  <c r="R35" i="12"/>
  <c r="S35" i="12"/>
  <c r="R36" i="12"/>
  <c r="S36" i="12"/>
  <c r="R38" i="12"/>
  <c r="S38" i="12"/>
  <c r="R39" i="12"/>
  <c r="S39" i="12"/>
  <c r="R41" i="12"/>
  <c r="S41" i="12"/>
  <c r="R42" i="12"/>
  <c r="S42" i="12"/>
  <c r="R44" i="12"/>
  <c r="S44" i="12"/>
  <c r="R45" i="12"/>
  <c r="S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R55" i="47"/>
  <c r="S55" i="47"/>
  <c r="R56" i="47"/>
  <c r="S56" i="47"/>
  <c r="R58" i="47"/>
  <c r="S58" i="47"/>
  <c r="R59" i="47"/>
  <c r="S59" i="47"/>
  <c r="R61" i="47"/>
  <c r="S61" i="47"/>
  <c r="R62" i="47"/>
  <c r="R64" i="47"/>
  <c r="R66" i="47"/>
  <c r="S66" i="47"/>
  <c r="R67" i="47"/>
  <c r="S67" i="47"/>
  <c r="R69" i="47"/>
  <c r="S69" i="47"/>
  <c r="R70" i="47"/>
  <c r="S70" i="47"/>
  <c r="R72" i="47"/>
  <c r="S72" i="47"/>
  <c r="R73" i="47"/>
  <c r="S73" i="47"/>
  <c r="R75" i="47"/>
  <c r="S75" i="47"/>
  <c r="R76" i="47"/>
  <c r="S76" i="47"/>
  <c r="R78" i="47"/>
  <c r="S78" i="47"/>
  <c r="R79" i="47"/>
  <c r="S79" i="47"/>
  <c r="R81" i="47"/>
  <c r="S81" i="47"/>
  <c r="R82" i="47"/>
  <c r="S82" i="47"/>
  <c r="R84" i="47"/>
  <c r="S84" i="47"/>
  <c r="R85" i="47"/>
  <c r="S85" i="47"/>
  <c r="R87" i="47"/>
  <c r="S87" i="47"/>
  <c r="R88" i="47"/>
  <c r="S88" i="47"/>
  <c r="R90" i="47"/>
  <c r="S90" i="47"/>
  <c r="R91" i="47"/>
  <c r="S91" i="47"/>
  <c r="R8" i="47"/>
  <c r="S8" i="47"/>
  <c r="R9" i="47"/>
  <c r="S9" i="47"/>
  <c r="R11" i="47"/>
  <c r="S11" i="47"/>
  <c r="R12" i="47"/>
  <c r="S12" i="47"/>
  <c r="R14" i="47"/>
  <c r="S14" i="47"/>
  <c r="R15" i="47"/>
  <c r="S15" i="47"/>
  <c r="R17" i="47"/>
  <c r="R19" i="47"/>
  <c r="S19" i="47"/>
  <c r="R20" i="47"/>
  <c r="S20" i="47"/>
  <c r="R22" i="47"/>
  <c r="S22" i="47"/>
  <c r="R23" i="47"/>
  <c r="S23" i="47"/>
  <c r="R25" i="47"/>
  <c r="S25" i="47"/>
  <c r="R26" i="47"/>
  <c r="S26" i="47"/>
  <c r="R28" i="47"/>
  <c r="S28" i="47"/>
  <c r="R29" i="47"/>
  <c r="S29" i="47"/>
  <c r="R31" i="47"/>
  <c r="S31" i="47"/>
  <c r="R32" i="47"/>
  <c r="S32" i="47"/>
  <c r="R34" i="47"/>
  <c r="S34" i="47"/>
  <c r="R35" i="47"/>
  <c r="S35" i="47"/>
  <c r="R37" i="47"/>
  <c r="S37" i="47"/>
  <c r="R38" i="47"/>
  <c r="S38" i="47"/>
  <c r="R40" i="47"/>
  <c r="S40" i="47"/>
  <c r="R41" i="47"/>
  <c r="S41" i="47"/>
  <c r="R43" i="47"/>
  <c r="S43" i="47"/>
  <c r="R44" i="47"/>
  <c r="S44" i="47"/>
  <c r="G101" i="46"/>
  <c r="H101" i="46"/>
  <c r="G102" i="46"/>
  <c r="H102" i="46"/>
  <c r="G103" i="46"/>
  <c r="H103" i="46"/>
  <c r="G104" i="46"/>
  <c r="H104" i="46"/>
  <c r="G105" i="46"/>
  <c r="H105" i="46"/>
  <c r="G106" i="46"/>
  <c r="H106" i="46"/>
  <c r="G107" i="46"/>
  <c r="H107" i="46"/>
  <c r="G108" i="46"/>
  <c r="H108" i="46"/>
  <c r="G109" i="46"/>
  <c r="H109" i="46"/>
  <c r="G110" i="46"/>
  <c r="G111" i="46"/>
  <c r="G112" i="46"/>
  <c r="H112" i="46"/>
  <c r="G113" i="46"/>
  <c r="H113" i="46"/>
  <c r="G114" i="46"/>
  <c r="H114" i="46"/>
  <c r="G115" i="46"/>
  <c r="H115" i="46"/>
  <c r="G116" i="46"/>
  <c r="H116" i="46"/>
  <c r="G117" i="46"/>
  <c r="H117" i="46"/>
  <c r="G118" i="46"/>
  <c r="H118" i="46"/>
  <c r="G119" i="46"/>
  <c r="H119" i="46"/>
  <c r="G120" i="46"/>
  <c r="H120" i="46"/>
  <c r="G121" i="46"/>
  <c r="H121" i="46"/>
  <c r="G122" i="46"/>
  <c r="H122" i="46"/>
  <c r="G123" i="46"/>
  <c r="H123" i="46"/>
  <c r="G124" i="46"/>
  <c r="H124" i="46"/>
  <c r="G125" i="46"/>
  <c r="H125" i="46"/>
  <c r="G126" i="46"/>
  <c r="H126" i="46"/>
  <c r="G127" i="46"/>
  <c r="H127" i="46"/>
  <c r="G128" i="46"/>
  <c r="H128" i="46"/>
  <c r="G129" i="46"/>
  <c r="H129" i="46"/>
  <c r="G130" i="46"/>
  <c r="H130" i="46"/>
  <c r="G131" i="46"/>
  <c r="H131" i="46"/>
  <c r="G132" i="46"/>
  <c r="H132" i="46"/>
  <c r="G133" i="46"/>
  <c r="H133" i="46"/>
  <c r="G134" i="46"/>
  <c r="H134" i="46"/>
  <c r="G135" i="46"/>
  <c r="H135" i="46"/>
  <c r="G136" i="46"/>
  <c r="H136" i="46"/>
  <c r="G137" i="46"/>
  <c r="H137" i="46"/>
  <c r="G138" i="46"/>
  <c r="H138" i="46"/>
  <c r="R55" i="46"/>
  <c r="S55" i="46"/>
  <c r="R56" i="46"/>
  <c r="S56" i="46"/>
  <c r="R58" i="46"/>
  <c r="S58" i="46"/>
  <c r="R59" i="46"/>
  <c r="S59" i="46"/>
  <c r="R61" i="46"/>
  <c r="S61" i="46"/>
  <c r="R62" i="46"/>
  <c r="S62" i="46"/>
  <c r="R64" i="46"/>
  <c r="R66" i="46"/>
  <c r="S66" i="46"/>
  <c r="R67" i="46"/>
  <c r="S67" i="46"/>
  <c r="R69" i="46"/>
  <c r="S69" i="46"/>
  <c r="R70" i="46"/>
  <c r="S70" i="46"/>
  <c r="R72" i="46"/>
  <c r="S72" i="46"/>
  <c r="R73" i="46"/>
  <c r="S73" i="46"/>
  <c r="R75" i="46"/>
  <c r="S75" i="46"/>
  <c r="R76" i="46"/>
  <c r="S76" i="46"/>
  <c r="R78" i="46"/>
  <c r="S78" i="46"/>
  <c r="R79" i="46"/>
  <c r="S79" i="46"/>
  <c r="R81" i="46"/>
  <c r="S81" i="46"/>
  <c r="R82" i="46"/>
  <c r="S82" i="46"/>
  <c r="R84" i="46"/>
  <c r="S84" i="46"/>
  <c r="R85" i="46"/>
  <c r="S85" i="46"/>
  <c r="R87" i="46"/>
  <c r="S87" i="46"/>
  <c r="R88" i="46"/>
  <c r="S88" i="46"/>
  <c r="R90" i="46"/>
  <c r="S90" i="46"/>
  <c r="R91" i="46"/>
  <c r="S91" i="46"/>
  <c r="R8" i="46"/>
  <c r="S8" i="46"/>
  <c r="R9" i="46"/>
  <c r="S9" i="46"/>
  <c r="R11" i="46"/>
  <c r="S11" i="46"/>
  <c r="R12" i="46"/>
  <c r="S12" i="46"/>
  <c r="R14" i="46"/>
  <c r="S14" i="46"/>
  <c r="R15" i="46"/>
  <c r="S15" i="46"/>
  <c r="R17" i="46"/>
  <c r="R19" i="46"/>
  <c r="S19" i="46"/>
  <c r="R20" i="46"/>
  <c r="S20" i="46"/>
  <c r="R22" i="46"/>
  <c r="S22" i="46"/>
  <c r="R23" i="46"/>
  <c r="S23" i="46"/>
  <c r="R25" i="46"/>
  <c r="S25" i="46"/>
  <c r="R26" i="46"/>
  <c r="S26" i="46"/>
  <c r="R28" i="46"/>
  <c r="S28" i="46"/>
  <c r="R29" i="46"/>
  <c r="S29" i="46"/>
  <c r="R31" i="46"/>
  <c r="S31" i="46"/>
  <c r="R32" i="46"/>
  <c r="S32" i="46"/>
  <c r="R34" i="46"/>
  <c r="S34" i="46"/>
  <c r="R35" i="46"/>
  <c r="S35" i="46"/>
  <c r="R37" i="46"/>
  <c r="S37" i="46"/>
  <c r="R38" i="46"/>
  <c r="S38" i="46"/>
  <c r="R40" i="46"/>
  <c r="S40" i="46"/>
  <c r="R41" i="46"/>
  <c r="S41" i="46"/>
  <c r="R43" i="46"/>
  <c r="S43" i="46"/>
  <c r="R44" i="46"/>
  <c r="S44" i="46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G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G119" i="45"/>
  <c r="H119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R55" i="45"/>
  <c r="S55" i="45"/>
  <c r="R56" i="45"/>
  <c r="S56" i="45"/>
  <c r="R58" i="45"/>
  <c r="S58" i="45"/>
  <c r="R59" i="45"/>
  <c r="S59" i="45"/>
  <c r="R61" i="45"/>
  <c r="S61" i="45"/>
  <c r="R62" i="45"/>
  <c r="S62" i="45"/>
  <c r="R64" i="45"/>
  <c r="R66" i="45"/>
  <c r="S66" i="45"/>
  <c r="R67" i="45"/>
  <c r="S67" i="45"/>
  <c r="R69" i="45"/>
  <c r="S69" i="45"/>
  <c r="R70" i="45"/>
  <c r="S70" i="45"/>
  <c r="R72" i="45"/>
  <c r="S72" i="45"/>
  <c r="R73" i="45"/>
  <c r="S73" i="45"/>
  <c r="R75" i="45"/>
  <c r="S75" i="45"/>
  <c r="R76" i="45"/>
  <c r="S76" i="45"/>
  <c r="R78" i="45"/>
  <c r="S78" i="45"/>
  <c r="R79" i="45"/>
  <c r="S79" i="45"/>
  <c r="R81" i="45"/>
  <c r="S81" i="45"/>
  <c r="R82" i="45"/>
  <c r="S82" i="45"/>
  <c r="R84" i="45"/>
  <c r="S84" i="45"/>
  <c r="R85" i="45"/>
  <c r="S85" i="45"/>
  <c r="R87" i="45"/>
  <c r="S87" i="45"/>
  <c r="R88" i="45"/>
  <c r="S88" i="45"/>
  <c r="R90" i="45"/>
  <c r="S90" i="45"/>
  <c r="R91" i="45"/>
  <c r="S91" i="45"/>
  <c r="S8" i="45"/>
  <c r="S9" i="45"/>
  <c r="S11" i="45"/>
  <c r="S12" i="45"/>
  <c r="S14" i="45"/>
  <c r="S15" i="45"/>
  <c r="S19" i="45"/>
  <c r="S20" i="45"/>
  <c r="S22" i="45"/>
  <c r="S23" i="45"/>
  <c r="S25" i="45"/>
  <c r="S26" i="45"/>
  <c r="S28" i="45"/>
  <c r="S29" i="45"/>
  <c r="S31" i="45"/>
  <c r="S32" i="45"/>
  <c r="S34" i="45"/>
  <c r="S35" i="45"/>
  <c r="S37" i="45"/>
  <c r="S38" i="45"/>
  <c r="S40" i="45"/>
  <c r="S41" i="45"/>
  <c r="S43" i="45"/>
  <c r="S44" i="45"/>
  <c r="R8" i="45"/>
  <c r="R9" i="45"/>
  <c r="R11" i="45"/>
  <c r="R12" i="45"/>
  <c r="R14" i="45"/>
  <c r="R15" i="45"/>
  <c r="R17" i="45"/>
  <c r="R19" i="45"/>
  <c r="R20" i="45"/>
  <c r="R22" i="45"/>
  <c r="R23" i="45"/>
  <c r="R25" i="45"/>
  <c r="R26" i="45"/>
  <c r="R28" i="45"/>
  <c r="R29" i="45"/>
  <c r="R31" i="45"/>
  <c r="R32" i="45"/>
  <c r="R34" i="45"/>
  <c r="R35" i="45"/>
  <c r="R37" i="45"/>
  <c r="R38" i="45"/>
  <c r="R40" i="45"/>
  <c r="R41" i="45"/>
  <c r="R43" i="45"/>
  <c r="R44" i="45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70" i="23"/>
  <c r="G71" i="23"/>
  <c r="G56" i="21"/>
  <c r="H56" i="21"/>
  <c r="G57" i="21"/>
  <c r="H57" i="21"/>
  <c r="G58" i="21"/>
  <c r="H58" i="21"/>
  <c r="G59" i="21"/>
  <c r="G60" i="21"/>
  <c r="H60" i="21"/>
  <c r="G61" i="21"/>
  <c r="H61" i="21"/>
  <c r="G62" i="21"/>
  <c r="H62" i="21"/>
  <c r="G63" i="21"/>
  <c r="H63" i="21"/>
  <c r="G64" i="21"/>
  <c r="H64" i="21"/>
  <c r="G65" i="21"/>
  <c r="H65" i="21"/>
  <c r="G66" i="21"/>
  <c r="H66" i="21"/>
  <c r="G67" i="21"/>
  <c r="H67" i="21"/>
  <c r="G68" i="21"/>
  <c r="H68" i="21"/>
  <c r="G70" i="21"/>
  <c r="H70" i="21"/>
  <c r="G71" i="21"/>
  <c r="H71" i="21"/>
  <c r="G48" i="30"/>
  <c r="R54" i="30" s="1"/>
  <c r="G67" i="28"/>
  <c r="G68" i="28"/>
  <c r="G69" i="28"/>
  <c r="G70" i="28"/>
  <c r="G71" i="28"/>
  <c r="G72" i="28"/>
  <c r="G73" i="28"/>
  <c r="G75" i="28"/>
  <c r="G76" i="28"/>
  <c r="G94" i="12"/>
  <c r="R55" i="12" s="1"/>
  <c r="G95" i="12"/>
  <c r="G96" i="12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7" i="28"/>
  <c r="H37" i="28"/>
  <c r="G38" i="28"/>
  <c r="H38" i="28"/>
  <c r="G46" i="12"/>
  <c r="R10" i="12" s="1"/>
  <c r="G47" i="12"/>
  <c r="G48" i="12"/>
  <c r="R30" i="28" l="1"/>
  <c r="G111" i="28"/>
  <c r="G107" i="28"/>
  <c r="G106" i="28"/>
  <c r="G114" i="28"/>
  <c r="G109" i="28"/>
  <c r="G105" i="28"/>
  <c r="G108" i="28"/>
  <c r="R71" i="28"/>
  <c r="R72" i="28"/>
  <c r="G76" i="30"/>
  <c r="R96" i="12"/>
  <c r="R95" i="12"/>
  <c r="R48" i="12"/>
  <c r="G142" i="12"/>
  <c r="R53" i="30"/>
  <c r="R28" i="33"/>
  <c r="R31" i="33"/>
  <c r="R29" i="33"/>
  <c r="R32" i="33"/>
  <c r="R30" i="33"/>
  <c r="R33" i="33"/>
  <c r="R34" i="33"/>
  <c r="R12" i="30"/>
  <c r="R20" i="30" s="1"/>
  <c r="R35" i="28"/>
  <c r="R66" i="28"/>
  <c r="G144" i="12"/>
  <c r="G143" i="12"/>
  <c r="R7" i="33"/>
  <c r="R16" i="33"/>
  <c r="R27" i="33"/>
  <c r="R35" i="33"/>
  <c r="R50" i="30"/>
  <c r="R52" i="30"/>
  <c r="R51" i="30"/>
  <c r="R35" i="30"/>
  <c r="R40" i="30"/>
  <c r="R49" i="30"/>
  <c r="R56" i="30"/>
  <c r="R55" i="30"/>
  <c r="R17" i="28"/>
  <c r="R37" i="28"/>
  <c r="R36" i="28"/>
  <c r="R34" i="28"/>
  <c r="R33" i="28"/>
  <c r="R32" i="28"/>
  <c r="R29" i="28"/>
  <c r="R31" i="28"/>
  <c r="R7" i="28"/>
  <c r="R38" i="28"/>
  <c r="R70" i="28"/>
  <c r="R67" i="28"/>
  <c r="R69" i="28"/>
  <c r="R76" i="28"/>
  <c r="R68" i="28"/>
  <c r="R75" i="28"/>
  <c r="R74" i="28"/>
  <c r="R73" i="28"/>
  <c r="R22" i="12"/>
  <c r="R13" i="12"/>
  <c r="R61" i="12"/>
  <c r="R76" i="12"/>
  <c r="R34" i="12"/>
  <c r="R37" i="12"/>
  <c r="R25" i="12"/>
  <c r="R16" i="12"/>
  <c r="R91" i="12"/>
  <c r="R67" i="12"/>
  <c r="R82" i="12"/>
  <c r="R58" i="12"/>
  <c r="R40" i="12"/>
  <c r="R28" i="12"/>
  <c r="R7" i="12"/>
  <c r="R73" i="12"/>
  <c r="R47" i="12"/>
  <c r="R70" i="12"/>
  <c r="R85" i="12"/>
  <c r="R88" i="12"/>
  <c r="R64" i="12"/>
  <c r="R43" i="12"/>
  <c r="R31" i="12"/>
  <c r="R19" i="12"/>
  <c r="R79" i="12"/>
  <c r="G21" i="23"/>
  <c r="G7" i="23"/>
  <c r="G93" i="47"/>
  <c r="G94" i="47"/>
  <c r="G45" i="47"/>
  <c r="G46" i="47"/>
  <c r="G47" i="47"/>
  <c r="G92" i="46"/>
  <c r="G93" i="46"/>
  <c r="G94" i="46"/>
  <c r="G45" i="46"/>
  <c r="G92" i="45"/>
  <c r="G93" i="45"/>
  <c r="G94" i="45"/>
  <c r="G46" i="45"/>
  <c r="G47" i="45"/>
  <c r="G45" i="45"/>
  <c r="G45" i="23"/>
  <c r="G31" i="23"/>
  <c r="R46" i="45" l="1"/>
  <c r="R47" i="45"/>
  <c r="R47" i="47"/>
  <c r="R46" i="47"/>
  <c r="R28" i="28"/>
  <c r="R46" i="12"/>
  <c r="R94" i="12"/>
  <c r="G141" i="47"/>
  <c r="R94" i="47"/>
  <c r="R65" i="47"/>
  <c r="R89" i="47"/>
  <c r="R63" i="47"/>
  <c r="R83" i="47"/>
  <c r="R60" i="47"/>
  <c r="R80" i="47"/>
  <c r="R71" i="47"/>
  <c r="G139" i="47"/>
  <c r="R57" i="47"/>
  <c r="R77" i="47"/>
  <c r="R86" i="47"/>
  <c r="R68" i="47"/>
  <c r="R54" i="47"/>
  <c r="R74" i="47"/>
  <c r="G140" i="47"/>
  <c r="R93" i="47"/>
  <c r="R7" i="47"/>
  <c r="R27" i="47"/>
  <c r="R42" i="47"/>
  <c r="R13" i="47"/>
  <c r="R33" i="47"/>
  <c r="R24" i="47"/>
  <c r="R39" i="47"/>
  <c r="R21" i="47"/>
  <c r="R10" i="47"/>
  <c r="R30" i="47"/>
  <c r="R16" i="47"/>
  <c r="R36" i="47"/>
  <c r="R18" i="47"/>
  <c r="R21" i="46"/>
  <c r="R46" i="46"/>
  <c r="R16" i="46"/>
  <c r="R36" i="46"/>
  <c r="R33" i="46"/>
  <c r="R47" i="46"/>
  <c r="R30" i="46"/>
  <c r="R7" i="46"/>
  <c r="R27" i="46"/>
  <c r="R13" i="46"/>
  <c r="R24" i="46"/>
  <c r="R39" i="46"/>
  <c r="R10" i="46"/>
  <c r="R18" i="46"/>
  <c r="R42" i="46"/>
  <c r="G141" i="46"/>
  <c r="R94" i="46"/>
  <c r="G140" i="46"/>
  <c r="R93" i="46"/>
  <c r="R71" i="46"/>
  <c r="G139" i="46"/>
  <c r="R68" i="46"/>
  <c r="R63" i="46"/>
  <c r="R83" i="46"/>
  <c r="R57" i="46"/>
  <c r="R54" i="46"/>
  <c r="R74" i="46"/>
  <c r="R80" i="46"/>
  <c r="R77" i="46"/>
  <c r="R65" i="46"/>
  <c r="R89" i="46"/>
  <c r="R60" i="46"/>
  <c r="R86" i="46"/>
  <c r="G141" i="45"/>
  <c r="R94" i="45"/>
  <c r="R68" i="45"/>
  <c r="G139" i="45"/>
  <c r="R77" i="45"/>
  <c r="R63" i="45"/>
  <c r="R83" i="45"/>
  <c r="R80" i="45"/>
  <c r="R86" i="45"/>
  <c r="R57" i="45"/>
  <c r="R54" i="45"/>
  <c r="R74" i="45"/>
  <c r="R60" i="45"/>
  <c r="R65" i="45"/>
  <c r="R89" i="45"/>
  <c r="R71" i="45"/>
  <c r="G140" i="45"/>
  <c r="R93" i="45"/>
  <c r="R13" i="45"/>
  <c r="R21" i="45"/>
  <c r="R33" i="45"/>
  <c r="R30" i="45"/>
  <c r="R18" i="45"/>
  <c r="R27" i="45"/>
  <c r="R36" i="45"/>
  <c r="R7" i="45"/>
  <c r="R39" i="45"/>
  <c r="R10" i="45"/>
  <c r="R16" i="45"/>
  <c r="R24" i="45"/>
  <c r="R42" i="45"/>
  <c r="R33" i="23"/>
  <c r="R41" i="23"/>
  <c r="R34" i="23"/>
  <c r="R42" i="23"/>
  <c r="R35" i="23"/>
  <c r="R43" i="23"/>
  <c r="R36" i="23"/>
  <c r="R44" i="23"/>
  <c r="R37" i="23"/>
  <c r="R32" i="23"/>
  <c r="R38" i="23"/>
  <c r="R39" i="23"/>
  <c r="R40" i="23"/>
  <c r="G55" i="23"/>
  <c r="R15" i="23"/>
  <c r="R16" i="23"/>
  <c r="R9" i="23"/>
  <c r="R17" i="23"/>
  <c r="R10" i="23"/>
  <c r="R18" i="23"/>
  <c r="R11" i="23"/>
  <c r="R19" i="23"/>
  <c r="R12" i="23"/>
  <c r="R13" i="23"/>
  <c r="R8" i="23"/>
  <c r="R14" i="23"/>
  <c r="R20" i="23"/>
  <c r="R23" i="23"/>
  <c r="R22" i="23"/>
  <c r="G69" i="23"/>
  <c r="R47" i="23"/>
  <c r="R46" i="23"/>
  <c r="G48" i="23"/>
  <c r="R31" i="23" s="1"/>
  <c r="G24" i="23"/>
  <c r="R7" i="23" s="1"/>
  <c r="R26" i="33"/>
  <c r="R48" i="30"/>
  <c r="G7" i="22"/>
  <c r="G21" i="22"/>
  <c r="G31" i="22"/>
  <c r="G45" i="22"/>
  <c r="G31" i="21"/>
  <c r="G45" i="21"/>
  <c r="R21" i="23" l="1"/>
  <c r="G69" i="22"/>
  <c r="R45" i="47"/>
  <c r="R92" i="47"/>
  <c r="R92" i="46"/>
  <c r="R45" i="46"/>
  <c r="R92" i="45"/>
  <c r="R45" i="45"/>
  <c r="R24" i="23"/>
  <c r="G72" i="23"/>
  <c r="R45" i="23"/>
  <c r="R48" i="23" s="1"/>
  <c r="R23" i="22"/>
  <c r="R22" i="22"/>
  <c r="R37" i="22"/>
  <c r="R32" i="22"/>
  <c r="R38" i="22"/>
  <c r="G55" i="22"/>
  <c r="R39" i="22"/>
  <c r="R40" i="22"/>
  <c r="R33" i="22"/>
  <c r="R41" i="22"/>
  <c r="R34" i="22"/>
  <c r="R42" i="22"/>
  <c r="R35" i="22"/>
  <c r="R43" i="22"/>
  <c r="R36" i="22"/>
  <c r="R44" i="22"/>
  <c r="R46" i="22"/>
  <c r="R47" i="22"/>
  <c r="R11" i="22"/>
  <c r="R19" i="22"/>
  <c r="R12" i="22"/>
  <c r="R20" i="22"/>
  <c r="R14" i="22"/>
  <c r="R10" i="22"/>
  <c r="R13" i="22"/>
  <c r="R8" i="22"/>
  <c r="R15" i="22"/>
  <c r="R16" i="22"/>
  <c r="R9" i="22"/>
  <c r="R17" i="22"/>
  <c r="R18" i="22"/>
  <c r="G48" i="21"/>
  <c r="R34" i="21"/>
  <c r="R42" i="21"/>
  <c r="R35" i="21"/>
  <c r="R43" i="21"/>
  <c r="R41" i="21"/>
  <c r="R36" i="21"/>
  <c r="R44" i="21"/>
  <c r="R37" i="21"/>
  <c r="R32" i="21"/>
  <c r="R33" i="21"/>
  <c r="R38" i="21"/>
  <c r="R39" i="21"/>
  <c r="R31" i="21"/>
  <c r="R48" i="21" s="1"/>
  <c r="R40" i="21"/>
  <c r="R46" i="21"/>
  <c r="R45" i="21"/>
  <c r="R47" i="21"/>
  <c r="G48" i="22"/>
  <c r="G24" i="22"/>
  <c r="R21" i="22" s="1"/>
  <c r="G72" i="22" l="1"/>
  <c r="R7" i="22"/>
  <c r="R24" i="22" s="1"/>
  <c r="R45" i="22"/>
  <c r="R31" i="22"/>
  <c r="F25" i="20"/>
  <c r="G25" i="20"/>
  <c r="F26" i="20"/>
  <c r="G26" i="20"/>
  <c r="F9" i="20"/>
  <c r="Q7" i="20" s="1"/>
  <c r="F18" i="20"/>
  <c r="F25" i="19"/>
  <c r="G25" i="19"/>
  <c r="F26" i="19"/>
  <c r="G26" i="19"/>
  <c r="F18" i="19"/>
  <c r="Q17" i="19" s="1"/>
  <c r="F9" i="19"/>
  <c r="Q7" i="19" s="1"/>
  <c r="F25" i="36"/>
  <c r="G25" i="36"/>
  <c r="F26" i="36"/>
  <c r="G26" i="36"/>
  <c r="F18" i="36"/>
  <c r="F9" i="36"/>
  <c r="Q7" i="36" s="1"/>
  <c r="G9" i="36"/>
  <c r="R7" i="36" s="1"/>
  <c r="G21" i="21"/>
  <c r="G7" i="21"/>
  <c r="F94" i="47"/>
  <c r="E94" i="47"/>
  <c r="D94" i="47"/>
  <c r="C94" i="47"/>
  <c r="F93" i="47"/>
  <c r="E93" i="47"/>
  <c r="D93" i="47"/>
  <c r="C93" i="47"/>
  <c r="P77" i="47"/>
  <c r="O83" i="47"/>
  <c r="C92" i="47"/>
  <c r="N68" i="47" s="1"/>
  <c r="F47" i="47"/>
  <c r="E47" i="47"/>
  <c r="D47" i="47"/>
  <c r="C47" i="47"/>
  <c r="C141" i="47" s="1"/>
  <c r="F46" i="47"/>
  <c r="E46" i="47"/>
  <c r="D46" i="47"/>
  <c r="C46" i="47"/>
  <c r="F45" i="47"/>
  <c r="E45" i="47"/>
  <c r="P27" i="47" s="1"/>
  <c r="D45" i="47"/>
  <c r="O42" i="47" s="1"/>
  <c r="C45" i="47"/>
  <c r="N13" i="47" s="1"/>
  <c r="F92" i="46"/>
  <c r="Q89" i="46" s="1"/>
  <c r="E92" i="46"/>
  <c r="P74" i="46" s="1"/>
  <c r="D92" i="46"/>
  <c r="O68" i="46" s="1"/>
  <c r="C92" i="46"/>
  <c r="N71" i="46" s="1"/>
  <c r="F47" i="46"/>
  <c r="E47" i="46"/>
  <c r="D47" i="46"/>
  <c r="C47" i="46"/>
  <c r="F46" i="46"/>
  <c r="E46" i="46"/>
  <c r="D46" i="46"/>
  <c r="C46" i="46"/>
  <c r="F45" i="46"/>
  <c r="E45" i="46"/>
  <c r="P27" i="46" s="1"/>
  <c r="D45" i="46"/>
  <c r="O30" i="46" s="1"/>
  <c r="C45" i="46"/>
  <c r="N33" i="46" s="1"/>
  <c r="P90" i="46"/>
  <c r="O90" i="46"/>
  <c r="P44" i="46"/>
  <c r="O44" i="46"/>
  <c r="D137" i="46"/>
  <c r="H138" i="47"/>
  <c r="F138" i="47"/>
  <c r="E138" i="47"/>
  <c r="D138" i="47"/>
  <c r="C138" i="47"/>
  <c r="H137" i="47"/>
  <c r="F137" i="47"/>
  <c r="E137" i="47"/>
  <c r="D137" i="47"/>
  <c r="C137" i="47"/>
  <c r="H136" i="47"/>
  <c r="F136" i="47"/>
  <c r="E136" i="47"/>
  <c r="D136" i="47"/>
  <c r="C136" i="47"/>
  <c r="H135" i="47"/>
  <c r="F135" i="47"/>
  <c r="E135" i="47"/>
  <c r="D135" i="47"/>
  <c r="C135" i="47"/>
  <c r="H134" i="47"/>
  <c r="F134" i="47"/>
  <c r="E134" i="47"/>
  <c r="D134" i="47"/>
  <c r="C134" i="47"/>
  <c r="H133" i="47"/>
  <c r="F133" i="47"/>
  <c r="E133" i="47"/>
  <c r="D133" i="47"/>
  <c r="C133" i="47"/>
  <c r="H132" i="47"/>
  <c r="F132" i="47"/>
  <c r="E132" i="47"/>
  <c r="D132" i="47"/>
  <c r="C132" i="47"/>
  <c r="H131" i="47"/>
  <c r="F131" i="47"/>
  <c r="E131" i="47"/>
  <c r="D131" i="47"/>
  <c r="C131" i="47"/>
  <c r="H130" i="47"/>
  <c r="F130" i="47"/>
  <c r="E130" i="47"/>
  <c r="D130" i="47"/>
  <c r="C130" i="47"/>
  <c r="H129" i="47"/>
  <c r="F129" i="47"/>
  <c r="E129" i="47"/>
  <c r="D129" i="47"/>
  <c r="C129" i="47"/>
  <c r="H128" i="47"/>
  <c r="F128" i="47"/>
  <c r="E128" i="47"/>
  <c r="D128" i="47"/>
  <c r="C128" i="47"/>
  <c r="H127" i="47"/>
  <c r="F127" i="47"/>
  <c r="E127" i="47"/>
  <c r="D127" i="47"/>
  <c r="C127" i="47"/>
  <c r="H126" i="47"/>
  <c r="F126" i="47"/>
  <c r="E126" i="47"/>
  <c r="D126" i="47"/>
  <c r="C126" i="47"/>
  <c r="H125" i="47"/>
  <c r="F125" i="47"/>
  <c r="E125" i="47"/>
  <c r="D125" i="47"/>
  <c r="C125" i="47"/>
  <c r="H124" i="47"/>
  <c r="F124" i="47"/>
  <c r="E124" i="47"/>
  <c r="D124" i="47"/>
  <c r="C124" i="47"/>
  <c r="H123" i="47"/>
  <c r="F123" i="47"/>
  <c r="E123" i="47"/>
  <c r="D123" i="47"/>
  <c r="C123" i="47"/>
  <c r="H122" i="47"/>
  <c r="F122" i="47"/>
  <c r="E122" i="47"/>
  <c r="D122" i="47"/>
  <c r="C122" i="47"/>
  <c r="H121" i="47"/>
  <c r="F121" i="47"/>
  <c r="E121" i="47"/>
  <c r="D121" i="47"/>
  <c r="C121" i="47"/>
  <c r="H120" i="47"/>
  <c r="F120" i="47"/>
  <c r="E120" i="47"/>
  <c r="D120" i="47"/>
  <c r="C120" i="47"/>
  <c r="H119" i="47"/>
  <c r="F119" i="47"/>
  <c r="E119" i="47"/>
  <c r="D119" i="47"/>
  <c r="C119" i="47"/>
  <c r="H118" i="47"/>
  <c r="F118" i="47"/>
  <c r="E118" i="47"/>
  <c r="D118" i="47"/>
  <c r="C118" i="47"/>
  <c r="H117" i="47"/>
  <c r="F117" i="47"/>
  <c r="E117" i="47"/>
  <c r="D117" i="47"/>
  <c r="C117" i="47"/>
  <c r="H116" i="47"/>
  <c r="F116" i="47"/>
  <c r="E116" i="47"/>
  <c r="D116" i="47"/>
  <c r="C116" i="47"/>
  <c r="H115" i="47"/>
  <c r="F115" i="47"/>
  <c r="E115" i="47"/>
  <c r="D115" i="47"/>
  <c r="C115" i="47"/>
  <c r="H114" i="47"/>
  <c r="F114" i="47"/>
  <c r="E114" i="47"/>
  <c r="D114" i="47"/>
  <c r="C114" i="47"/>
  <c r="H113" i="47"/>
  <c r="F113" i="47"/>
  <c r="E113" i="47"/>
  <c r="D113" i="47"/>
  <c r="C113" i="47"/>
  <c r="H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H109" i="47"/>
  <c r="F109" i="47"/>
  <c r="E109" i="47"/>
  <c r="D109" i="47"/>
  <c r="C109" i="47"/>
  <c r="H108" i="47"/>
  <c r="F108" i="47"/>
  <c r="E108" i="47"/>
  <c r="D108" i="47"/>
  <c r="C108" i="47"/>
  <c r="H107" i="47"/>
  <c r="F107" i="47"/>
  <c r="E107" i="47"/>
  <c r="D107" i="47"/>
  <c r="C107" i="47"/>
  <c r="H106" i="47"/>
  <c r="F106" i="47"/>
  <c r="E106" i="47"/>
  <c r="D106" i="47"/>
  <c r="C106" i="47"/>
  <c r="H105" i="47"/>
  <c r="F105" i="47"/>
  <c r="E105" i="47"/>
  <c r="D105" i="47"/>
  <c r="C105" i="47"/>
  <c r="H104" i="47"/>
  <c r="F104" i="47"/>
  <c r="E104" i="47"/>
  <c r="D104" i="47"/>
  <c r="C104" i="47"/>
  <c r="H103" i="47"/>
  <c r="F103" i="47"/>
  <c r="E103" i="47"/>
  <c r="D103" i="47"/>
  <c r="C103" i="47"/>
  <c r="H102" i="47"/>
  <c r="F102" i="47"/>
  <c r="E102" i="47"/>
  <c r="D102" i="47"/>
  <c r="C102" i="47"/>
  <c r="H101" i="47"/>
  <c r="F101" i="47"/>
  <c r="E101" i="47"/>
  <c r="D101" i="47"/>
  <c r="C101" i="47"/>
  <c r="L94" i="47"/>
  <c r="L141" i="47" s="1"/>
  <c r="N141" i="47" s="1"/>
  <c r="H94" i="47"/>
  <c r="L93" i="47"/>
  <c r="L140" i="47" s="1"/>
  <c r="N140" i="47" s="1"/>
  <c r="H93" i="47"/>
  <c r="W89" i="47"/>
  <c r="Q86" i="47"/>
  <c r="W91" i="47"/>
  <c r="Q91" i="47"/>
  <c r="P91" i="47"/>
  <c r="O91" i="47"/>
  <c r="N91" i="47"/>
  <c r="W90" i="47"/>
  <c r="Q90" i="47"/>
  <c r="P90" i="47"/>
  <c r="O90" i="47"/>
  <c r="N90" i="47"/>
  <c r="Q89" i="47"/>
  <c r="W88" i="47"/>
  <c r="Q88" i="47"/>
  <c r="P88" i="47"/>
  <c r="O88" i="47"/>
  <c r="N88" i="47"/>
  <c r="W87" i="47"/>
  <c r="Q87" i="47"/>
  <c r="P87" i="47"/>
  <c r="O87" i="47"/>
  <c r="N87" i="47"/>
  <c r="W85" i="47"/>
  <c r="Q85" i="47"/>
  <c r="P85" i="47"/>
  <c r="O85" i="47"/>
  <c r="N85" i="47"/>
  <c r="W84" i="47"/>
  <c r="Q84" i="47"/>
  <c r="P84" i="47"/>
  <c r="O84" i="47"/>
  <c r="N84" i="47"/>
  <c r="Q83" i="47"/>
  <c r="W82" i="47"/>
  <c r="Q82" i="47"/>
  <c r="P82" i="47"/>
  <c r="O82" i="47"/>
  <c r="N82" i="47"/>
  <c r="W81" i="47"/>
  <c r="Q81" i="47"/>
  <c r="P81" i="47"/>
  <c r="O81" i="47"/>
  <c r="N81" i="47"/>
  <c r="Q80" i="47"/>
  <c r="W79" i="47"/>
  <c r="Q79" i="47"/>
  <c r="P79" i="47"/>
  <c r="O79" i="47"/>
  <c r="N79" i="47"/>
  <c r="W78" i="47"/>
  <c r="Q78" i="47"/>
  <c r="P78" i="47"/>
  <c r="O78" i="47"/>
  <c r="N78" i="47"/>
  <c r="Q77" i="47"/>
  <c r="W76" i="47"/>
  <c r="Q76" i="47"/>
  <c r="P76" i="47"/>
  <c r="O76" i="47"/>
  <c r="N76" i="47"/>
  <c r="W75" i="47"/>
  <c r="Q75" i="47"/>
  <c r="P75" i="47"/>
  <c r="O75" i="47"/>
  <c r="N75" i="47"/>
  <c r="W74" i="47"/>
  <c r="Q74" i="47"/>
  <c r="W73" i="47"/>
  <c r="Q73" i="47"/>
  <c r="P73" i="47"/>
  <c r="O73" i="47"/>
  <c r="N73" i="47"/>
  <c r="W72" i="47"/>
  <c r="Q72" i="47"/>
  <c r="P72" i="47"/>
  <c r="O72" i="47"/>
  <c r="N72" i="47"/>
  <c r="Q71" i="47"/>
  <c r="W70" i="47"/>
  <c r="Q70" i="47"/>
  <c r="P70" i="47"/>
  <c r="O70" i="47"/>
  <c r="N70" i="47"/>
  <c r="W69" i="47"/>
  <c r="Q69" i="47"/>
  <c r="P69" i="47"/>
  <c r="O69" i="47"/>
  <c r="N69" i="47"/>
  <c r="W68" i="47"/>
  <c r="Q68" i="47"/>
  <c r="W67" i="47"/>
  <c r="Q67" i="47"/>
  <c r="P67" i="47"/>
  <c r="O67" i="47"/>
  <c r="N67" i="47"/>
  <c r="W66" i="47"/>
  <c r="Q66" i="47"/>
  <c r="P66" i="47"/>
  <c r="O66" i="47"/>
  <c r="N66" i="47"/>
  <c r="Q65" i="47"/>
  <c r="Q64" i="47"/>
  <c r="P64" i="47"/>
  <c r="O64" i="47"/>
  <c r="N64" i="47"/>
  <c r="Q63" i="47"/>
  <c r="W62" i="47"/>
  <c r="Q62" i="47"/>
  <c r="P62" i="47"/>
  <c r="O62" i="47"/>
  <c r="N62" i="47"/>
  <c r="W61" i="47"/>
  <c r="Q61" i="47"/>
  <c r="P61" i="47"/>
  <c r="O61" i="47"/>
  <c r="N61" i="47"/>
  <c r="W60" i="47"/>
  <c r="Q60" i="47"/>
  <c r="W59" i="47"/>
  <c r="Q59" i="47"/>
  <c r="P59" i="47"/>
  <c r="O59" i="47"/>
  <c r="N59" i="47"/>
  <c r="W58" i="47"/>
  <c r="Q58" i="47"/>
  <c r="P58" i="47"/>
  <c r="O58" i="47"/>
  <c r="N58" i="47"/>
  <c r="Q57" i="47"/>
  <c r="W56" i="47"/>
  <c r="Q56" i="47"/>
  <c r="P56" i="47"/>
  <c r="O56" i="47"/>
  <c r="N56" i="47"/>
  <c r="W55" i="47"/>
  <c r="Q55" i="47"/>
  <c r="P55" i="47"/>
  <c r="O55" i="47"/>
  <c r="N55" i="47"/>
  <c r="W54" i="47"/>
  <c r="Q54" i="47"/>
  <c r="H47" i="47"/>
  <c r="Q47" i="47"/>
  <c r="P47" i="47"/>
  <c r="H46" i="47"/>
  <c r="F140" i="47"/>
  <c r="W36" i="47"/>
  <c r="H45" i="47"/>
  <c r="W44" i="47"/>
  <c r="Q44" i="47"/>
  <c r="P44" i="47"/>
  <c r="O44" i="47"/>
  <c r="N44" i="47"/>
  <c r="W43" i="47"/>
  <c r="Q43" i="47"/>
  <c r="P43" i="47"/>
  <c r="O43" i="47"/>
  <c r="N43" i="47"/>
  <c r="Q42" i="47"/>
  <c r="P42" i="47"/>
  <c r="W41" i="47"/>
  <c r="Q41" i="47"/>
  <c r="P41" i="47"/>
  <c r="O41" i="47"/>
  <c r="N41" i="47"/>
  <c r="W40" i="47"/>
  <c r="Q40" i="47"/>
  <c r="P40" i="47"/>
  <c r="O40" i="47"/>
  <c r="N40" i="47"/>
  <c r="Q39" i="47"/>
  <c r="P39" i="47"/>
  <c r="W38" i="47"/>
  <c r="Q38" i="47"/>
  <c r="P38" i="47"/>
  <c r="O38" i="47"/>
  <c r="N38" i="47"/>
  <c r="W37" i="47"/>
  <c r="Q37" i="47"/>
  <c r="P37" i="47"/>
  <c r="O37" i="47"/>
  <c r="N37" i="47"/>
  <c r="Q36" i="47"/>
  <c r="P36" i="47"/>
  <c r="W35" i="47"/>
  <c r="Q35" i="47"/>
  <c r="P35" i="47"/>
  <c r="O35" i="47"/>
  <c r="N35" i="47"/>
  <c r="W34" i="47"/>
  <c r="Q34" i="47"/>
  <c r="P34" i="47"/>
  <c r="O34" i="47"/>
  <c r="N34" i="47"/>
  <c r="Q33" i="47"/>
  <c r="W32" i="47"/>
  <c r="Q32" i="47"/>
  <c r="P32" i="47"/>
  <c r="O32" i="47"/>
  <c r="N32" i="47"/>
  <c r="W31" i="47"/>
  <c r="Q31" i="47"/>
  <c r="P31" i="47"/>
  <c r="O31" i="47"/>
  <c r="N31" i="47"/>
  <c r="Q30" i="47"/>
  <c r="W29" i="47"/>
  <c r="Q29" i="47"/>
  <c r="P29" i="47"/>
  <c r="O29" i="47"/>
  <c r="N29" i="47"/>
  <c r="W28" i="47"/>
  <c r="Q28" i="47"/>
  <c r="P28" i="47"/>
  <c r="O28" i="47"/>
  <c r="N28" i="47"/>
  <c r="Q27" i="47"/>
  <c r="W26" i="47"/>
  <c r="Q26" i="47"/>
  <c r="P26" i="47"/>
  <c r="O26" i="47"/>
  <c r="N26" i="47"/>
  <c r="W25" i="47"/>
  <c r="Q25" i="47"/>
  <c r="P25" i="47"/>
  <c r="O25" i="47"/>
  <c r="N25" i="47"/>
  <c r="Q24" i="47"/>
  <c r="W23" i="47"/>
  <c r="Q23" i="47"/>
  <c r="P23" i="47"/>
  <c r="O23" i="47"/>
  <c r="N23" i="47"/>
  <c r="W22" i="47"/>
  <c r="Q22" i="47"/>
  <c r="P22" i="47"/>
  <c r="O22" i="47"/>
  <c r="N22" i="47"/>
  <c r="Q21" i="47"/>
  <c r="P21" i="47"/>
  <c r="W20" i="47"/>
  <c r="Q20" i="47"/>
  <c r="P20" i="47"/>
  <c r="O20" i="47"/>
  <c r="N20" i="47"/>
  <c r="W19" i="47"/>
  <c r="Q19" i="47"/>
  <c r="P19" i="47"/>
  <c r="O19" i="47"/>
  <c r="N19" i="47"/>
  <c r="Q18" i="47"/>
  <c r="P18" i="47"/>
  <c r="Q17" i="47"/>
  <c r="P17" i="47"/>
  <c r="O17" i="47"/>
  <c r="N17" i="47"/>
  <c r="Q16" i="47"/>
  <c r="P16" i="47"/>
  <c r="W15" i="47"/>
  <c r="Z15" i="47" s="1"/>
  <c r="Q15" i="47"/>
  <c r="P15" i="47"/>
  <c r="O15" i="47"/>
  <c r="N15" i="47"/>
  <c r="W14" i="47"/>
  <c r="Z14" i="47" s="1"/>
  <c r="Q14" i="47"/>
  <c r="P14" i="47"/>
  <c r="O14" i="47"/>
  <c r="N14" i="47"/>
  <c r="Q13" i="47"/>
  <c r="W12" i="47"/>
  <c r="Z12" i="47" s="1"/>
  <c r="Q12" i="47"/>
  <c r="P12" i="47"/>
  <c r="O12" i="47"/>
  <c r="N12" i="47"/>
  <c r="W11" i="47"/>
  <c r="Z11" i="47" s="1"/>
  <c r="Q11" i="47"/>
  <c r="P11" i="47"/>
  <c r="O11" i="47"/>
  <c r="N11" i="47"/>
  <c r="Q10" i="47"/>
  <c r="W9" i="47"/>
  <c r="Z9" i="47" s="1"/>
  <c r="Q9" i="47"/>
  <c r="P9" i="47"/>
  <c r="O9" i="47"/>
  <c r="N9" i="47"/>
  <c r="W8" i="47"/>
  <c r="Z8" i="47" s="1"/>
  <c r="Q8" i="47"/>
  <c r="P8" i="47"/>
  <c r="O8" i="47"/>
  <c r="N8" i="47"/>
  <c r="Q7" i="47"/>
  <c r="F94" i="46"/>
  <c r="E94" i="46"/>
  <c r="D94" i="46"/>
  <c r="C94" i="46"/>
  <c r="F93" i="46"/>
  <c r="E93" i="46"/>
  <c r="C93" i="46"/>
  <c r="F138" i="46"/>
  <c r="E138" i="46"/>
  <c r="D138" i="46"/>
  <c r="C138" i="46"/>
  <c r="F137" i="46"/>
  <c r="E137" i="46"/>
  <c r="C137" i="46"/>
  <c r="F136" i="46"/>
  <c r="E136" i="46"/>
  <c r="D136" i="46"/>
  <c r="C136" i="46"/>
  <c r="F135" i="46"/>
  <c r="E135" i="46"/>
  <c r="D135" i="46"/>
  <c r="C135" i="46"/>
  <c r="F134" i="46"/>
  <c r="E134" i="46"/>
  <c r="D134" i="46"/>
  <c r="C134" i="46"/>
  <c r="F133" i="46"/>
  <c r="E133" i="46"/>
  <c r="D133" i="46"/>
  <c r="C133" i="46"/>
  <c r="F132" i="46"/>
  <c r="E132" i="46"/>
  <c r="D132" i="46"/>
  <c r="C132" i="46"/>
  <c r="F131" i="46"/>
  <c r="E131" i="46"/>
  <c r="D131" i="46"/>
  <c r="C131" i="46"/>
  <c r="F130" i="46"/>
  <c r="E130" i="46"/>
  <c r="D130" i="46"/>
  <c r="C130" i="46"/>
  <c r="F129" i="46"/>
  <c r="E129" i="46"/>
  <c r="D129" i="46"/>
  <c r="C129" i="46"/>
  <c r="F128" i="46"/>
  <c r="E128" i="46"/>
  <c r="D128" i="46"/>
  <c r="C128" i="46"/>
  <c r="F127" i="46"/>
  <c r="E127" i="46"/>
  <c r="D127" i="46"/>
  <c r="C127" i="46"/>
  <c r="F126" i="46"/>
  <c r="E126" i="46"/>
  <c r="D126" i="46"/>
  <c r="C126" i="46"/>
  <c r="F125" i="46"/>
  <c r="E125" i="46"/>
  <c r="D125" i="46"/>
  <c r="C125" i="46"/>
  <c r="F124" i="46"/>
  <c r="E124" i="46"/>
  <c r="D124" i="46"/>
  <c r="C124" i="46"/>
  <c r="F123" i="46"/>
  <c r="E123" i="46"/>
  <c r="D123" i="46"/>
  <c r="C123" i="46"/>
  <c r="F122" i="46"/>
  <c r="E122" i="46"/>
  <c r="D122" i="46"/>
  <c r="C122" i="46"/>
  <c r="F121" i="46"/>
  <c r="E121" i="46"/>
  <c r="D121" i="46"/>
  <c r="C121" i="46"/>
  <c r="F120" i="46"/>
  <c r="E120" i="46"/>
  <c r="D120" i="46"/>
  <c r="C120" i="46"/>
  <c r="F119" i="46"/>
  <c r="E119" i="46"/>
  <c r="D119" i="46"/>
  <c r="C119" i="46"/>
  <c r="F118" i="46"/>
  <c r="E118" i="46"/>
  <c r="D118" i="46"/>
  <c r="C118" i="46"/>
  <c r="F117" i="46"/>
  <c r="E117" i="46"/>
  <c r="D117" i="46"/>
  <c r="C117" i="46"/>
  <c r="F116" i="46"/>
  <c r="E116" i="46"/>
  <c r="D116" i="46"/>
  <c r="C116" i="46"/>
  <c r="F115" i="46"/>
  <c r="E115" i="46"/>
  <c r="D115" i="46"/>
  <c r="C115" i="46"/>
  <c r="F114" i="46"/>
  <c r="E114" i="46"/>
  <c r="D114" i="46"/>
  <c r="C114" i="46"/>
  <c r="F113" i="46"/>
  <c r="E113" i="46"/>
  <c r="D113" i="46"/>
  <c r="C113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F109" i="46"/>
  <c r="E109" i="46"/>
  <c r="D109" i="46"/>
  <c r="C109" i="46"/>
  <c r="F108" i="46"/>
  <c r="E108" i="46"/>
  <c r="D108" i="46"/>
  <c r="C108" i="46"/>
  <c r="F107" i="46"/>
  <c r="E107" i="46"/>
  <c r="D107" i="46"/>
  <c r="C107" i="46"/>
  <c r="F106" i="46"/>
  <c r="E106" i="46"/>
  <c r="D106" i="46"/>
  <c r="C106" i="46"/>
  <c r="F105" i="46"/>
  <c r="E105" i="46"/>
  <c r="D105" i="46"/>
  <c r="C105" i="46"/>
  <c r="F104" i="46"/>
  <c r="E104" i="46"/>
  <c r="D104" i="46"/>
  <c r="C104" i="46"/>
  <c r="F103" i="46"/>
  <c r="E103" i="46"/>
  <c r="D103" i="46"/>
  <c r="C103" i="46"/>
  <c r="F102" i="46"/>
  <c r="E102" i="46"/>
  <c r="D102" i="46"/>
  <c r="C102" i="46"/>
  <c r="F101" i="46"/>
  <c r="E101" i="46"/>
  <c r="D101" i="46"/>
  <c r="C101" i="46"/>
  <c r="H94" i="46"/>
  <c r="H93" i="46"/>
  <c r="W77" i="46"/>
  <c r="Z77" i="46" s="1"/>
  <c r="H92" i="46"/>
  <c r="W91" i="46"/>
  <c r="Z91" i="46" s="1"/>
  <c r="Q91" i="46"/>
  <c r="P91" i="46"/>
  <c r="O91" i="46"/>
  <c r="N91" i="46"/>
  <c r="W90" i="46"/>
  <c r="Z90" i="46" s="1"/>
  <c r="Q90" i="46"/>
  <c r="N90" i="46"/>
  <c r="W88" i="46"/>
  <c r="Z88" i="46" s="1"/>
  <c r="Q88" i="46"/>
  <c r="P88" i="46"/>
  <c r="O88" i="46"/>
  <c r="N88" i="46"/>
  <c r="W87" i="46"/>
  <c r="Z87" i="46" s="1"/>
  <c r="Q87" i="46"/>
  <c r="P87" i="46"/>
  <c r="O87" i="46"/>
  <c r="N87" i="46"/>
  <c r="W85" i="46"/>
  <c r="Z85" i="46" s="1"/>
  <c r="Q85" i="46"/>
  <c r="P85" i="46"/>
  <c r="O85" i="46"/>
  <c r="N85" i="46"/>
  <c r="W84" i="46"/>
  <c r="Z84" i="46" s="1"/>
  <c r="Q84" i="46"/>
  <c r="P84" i="46"/>
  <c r="O84" i="46"/>
  <c r="N84" i="46"/>
  <c r="W82" i="46"/>
  <c r="Z82" i="46" s="1"/>
  <c r="Q82" i="46"/>
  <c r="P82" i="46"/>
  <c r="O82" i="46"/>
  <c r="N82" i="46"/>
  <c r="W81" i="46"/>
  <c r="Z81" i="46" s="1"/>
  <c r="Q81" i="46"/>
  <c r="P81" i="46"/>
  <c r="O81" i="46"/>
  <c r="N81" i="46"/>
  <c r="W79" i="46"/>
  <c r="Z79" i="46" s="1"/>
  <c r="Q79" i="46"/>
  <c r="P79" i="46"/>
  <c r="O79" i="46"/>
  <c r="N79" i="46"/>
  <c r="W78" i="46"/>
  <c r="Z78" i="46" s="1"/>
  <c r="Q78" i="46"/>
  <c r="P78" i="46"/>
  <c r="O78" i="46"/>
  <c r="N78" i="46"/>
  <c r="W76" i="46"/>
  <c r="Z76" i="46" s="1"/>
  <c r="Q76" i="46"/>
  <c r="P76" i="46"/>
  <c r="O76" i="46"/>
  <c r="N76" i="46"/>
  <c r="W75" i="46"/>
  <c r="Z75" i="46" s="1"/>
  <c r="Q75" i="46"/>
  <c r="P75" i="46"/>
  <c r="O75" i="46"/>
  <c r="N75" i="46"/>
  <c r="W73" i="46"/>
  <c r="Z73" i="46" s="1"/>
  <c r="Q73" i="46"/>
  <c r="P73" i="46"/>
  <c r="O73" i="46"/>
  <c r="N73" i="46"/>
  <c r="W72" i="46"/>
  <c r="Z72" i="46" s="1"/>
  <c r="Q72" i="46"/>
  <c r="P72" i="46"/>
  <c r="O72" i="46"/>
  <c r="N72" i="46"/>
  <c r="W70" i="46"/>
  <c r="Z70" i="46" s="1"/>
  <c r="Q70" i="46"/>
  <c r="P70" i="46"/>
  <c r="O70" i="46"/>
  <c r="N70" i="46"/>
  <c r="W69" i="46"/>
  <c r="Z69" i="46" s="1"/>
  <c r="Q69" i="46"/>
  <c r="P69" i="46"/>
  <c r="O69" i="46"/>
  <c r="N69" i="46"/>
  <c r="W67" i="46"/>
  <c r="Z67" i="46" s="1"/>
  <c r="Q67" i="46"/>
  <c r="P67" i="46"/>
  <c r="O67" i="46"/>
  <c r="N67" i="46"/>
  <c r="W66" i="46"/>
  <c r="Z66" i="46" s="1"/>
  <c r="Q66" i="46"/>
  <c r="P66" i="46"/>
  <c r="O66" i="46"/>
  <c r="N66" i="46"/>
  <c r="Q64" i="46"/>
  <c r="P64" i="46"/>
  <c r="O64" i="46"/>
  <c r="N64" i="46"/>
  <c r="W62" i="46"/>
  <c r="Z62" i="46" s="1"/>
  <c r="Q62" i="46"/>
  <c r="P62" i="46"/>
  <c r="O62" i="46"/>
  <c r="N62" i="46"/>
  <c r="W61" i="46"/>
  <c r="Z61" i="46" s="1"/>
  <c r="Q61" i="46"/>
  <c r="P61" i="46"/>
  <c r="O61" i="46"/>
  <c r="N61" i="46"/>
  <c r="W59" i="46"/>
  <c r="Z59" i="46" s="1"/>
  <c r="Q59" i="46"/>
  <c r="P59" i="46"/>
  <c r="O59" i="46"/>
  <c r="N59" i="46"/>
  <c r="W58" i="46"/>
  <c r="Z58" i="46" s="1"/>
  <c r="Q58" i="46"/>
  <c r="P58" i="46"/>
  <c r="O58" i="46"/>
  <c r="N58" i="46"/>
  <c r="W56" i="46"/>
  <c r="Z56" i="46" s="1"/>
  <c r="Q56" i="46"/>
  <c r="P56" i="46"/>
  <c r="O56" i="46"/>
  <c r="N56" i="46"/>
  <c r="W55" i="46"/>
  <c r="Z55" i="46" s="1"/>
  <c r="Q55" i="46"/>
  <c r="P55" i="46"/>
  <c r="O55" i="46"/>
  <c r="N55" i="46"/>
  <c r="L47" i="46"/>
  <c r="H47" i="46"/>
  <c r="Q47" i="46"/>
  <c r="L46" i="46"/>
  <c r="H46" i="46"/>
  <c r="H45" i="46"/>
  <c r="Q36" i="46"/>
  <c r="W44" i="46"/>
  <c r="Z44" i="46" s="1"/>
  <c r="Q44" i="46"/>
  <c r="N44" i="46"/>
  <c r="W43" i="46"/>
  <c r="Z43" i="46" s="1"/>
  <c r="Q43" i="46"/>
  <c r="P43" i="46"/>
  <c r="N43" i="46"/>
  <c r="W41" i="46"/>
  <c r="Z41" i="46" s="1"/>
  <c r="Q41" i="46"/>
  <c r="P41" i="46"/>
  <c r="O41" i="46"/>
  <c r="N41" i="46"/>
  <c r="W40" i="46"/>
  <c r="Z40" i="46" s="1"/>
  <c r="Q40" i="46"/>
  <c r="P40" i="46"/>
  <c r="O40" i="46"/>
  <c r="N40" i="46"/>
  <c r="W38" i="46"/>
  <c r="Z38" i="46" s="1"/>
  <c r="Q38" i="46"/>
  <c r="P38" i="46"/>
  <c r="O38" i="46"/>
  <c r="N38" i="46"/>
  <c r="W37" i="46"/>
  <c r="Z37" i="46" s="1"/>
  <c r="Q37" i="46"/>
  <c r="P37" i="46"/>
  <c r="O37" i="46"/>
  <c r="N37" i="46"/>
  <c r="W35" i="46"/>
  <c r="Z35" i="46" s="1"/>
  <c r="Q35" i="46"/>
  <c r="P35" i="46"/>
  <c r="O35" i="46"/>
  <c r="N35" i="46"/>
  <c r="W34" i="46"/>
  <c r="Z34" i="46" s="1"/>
  <c r="Q34" i="46"/>
  <c r="P34" i="46"/>
  <c r="O34" i="46"/>
  <c r="N34" i="46"/>
  <c r="Q33" i="46"/>
  <c r="W32" i="46"/>
  <c r="Z32" i="46" s="1"/>
  <c r="Q32" i="46"/>
  <c r="P32" i="46"/>
  <c r="O32" i="46"/>
  <c r="N32" i="46"/>
  <c r="W31" i="46"/>
  <c r="Z31" i="46" s="1"/>
  <c r="Q31" i="46"/>
  <c r="P31" i="46"/>
  <c r="O31" i="46"/>
  <c r="N31" i="46"/>
  <c r="W29" i="46"/>
  <c r="Z29" i="46" s="1"/>
  <c r="Q29" i="46"/>
  <c r="P29" i="46"/>
  <c r="O29" i="46"/>
  <c r="N29" i="46"/>
  <c r="W28" i="46"/>
  <c r="Z28" i="46" s="1"/>
  <c r="Q28" i="46"/>
  <c r="P28" i="46"/>
  <c r="O28" i="46"/>
  <c r="N28" i="46"/>
  <c r="W26" i="46"/>
  <c r="Z26" i="46" s="1"/>
  <c r="Q26" i="46"/>
  <c r="P26" i="46"/>
  <c r="O26" i="46"/>
  <c r="N26" i="46"/>
  <c r="W25" i="46"/>
  <c r="Z25" i="46" s="1"/>
  <c r="Q25" i="46"/>
  <c r="P25" i="46"/>
  <c r="O25" i="46"/>
  <c r="N25" i="46"/>
  <c r="W23" i="46"/>
  <c r="Z23" i="46" s="1"/>
  <c r="Q23" i="46"/>
  <c r="P23" i="46"/>
  <c r="O23" i="46"/>
  <c r="N23" i="46"/>
  <c r="W22" i="46"/>
  <c r="Z22" i="46" s="1"/>
  <c r="Q22" i="46"/>
  <c r="P22" i="46"/>
  <c r="O22" i="46"/>
  <c r="N22" i="46"/>
  <c r="Q21" i="46"/>
  <c r="W20" i="46"/>
  <c r="Z20" i="46" s="1"/>
  <c r="Q20" i="46"/>
  <c r="P20" i="46"/>
  <c r="O20" i="46"/>
  <c r="N20" i="46"/>
  <c r="W19" i="46"/>
  <c r="Z19" i="46" s="1"/>
  <c r="Q19" i="46"/>
  <c r="P19" i="46"/>
  <c r="O19" i="46"/>
  <c r="N19" i="46"/>
  <c r="Q17" i="46"/>
  <c r="P17" i="46"/>
  <c r="O17" i="46"/>
  <c r="N17" i="46"/>
  <c r="W15" i="46"/>
  <c r="Z15" i="46" s="1"/>
  <c r="Q15" i="46"/>
  <c r="P15" i="46"/>
  <c r="O15" i="46"/>
  <c r="N15" i="46"/>
  <c r="W14" i="46"/>
  <c r="Z14" i="46" s="1"/>
  <c r="Q14" i="46"/>
  <c r="P14" i="46"/>
  <c r="O14" i="46"/>
  <c r="N14" i="46"/>
  <c r="Q13" i="46"/>
  <c r="W12" i="46"/>
  <c r="Z12" i="46" s="1"/>
  <c r="Q12" i="46"/>
  <c r="P12" i="46"/>
  <c r="O12" i="46"/>
  <c r="N12" i="46"/>
  <c r="W11" i="46"/>
  <c r="Z11" i="46" s="1"/>
  <c r="Q11" i="46"/>
  <c r="P11" i="46"/>
  <c r="O11" i="46"/>
  <c r="N11" i="46"/>
  <c r="Q10" i="46"/>
  <c r="W9" i="46"/>
  <c r="Z9" i="46" s="1"/>
  <c r="Q9" i="46"/>
  <c r="P9" i="46"/>
  <c r="O9" i="46"/>
  <c r="N9" i="46"/>
  <c r="W8" i="46"/>
  <c r="Z8" i="46" s="1"/>
  <c r="Q8" i="46"/>
  <c r="P8" i="46"/>
  <c r="O8" i="46"/>
  <c r="N8" i="46"/>
  <c r="Q7" i="46"/>
  <c r="P7" i="46"/>
  <c r="L138" i="45"/>
  <c r="K138" i="45"/>
  <c r="F138" i="45"/>
  <c r="E138" i="45"/>
  <c r="D138" i="45"/>
  <c r="C138" i="45"/>
  <c r="L137" i="45"/>
  <c r="K137" i="45"/>
  <c r="F137" i="45"/>
  <c r="E137" i="45"/>
  <c r="D137" i="45"/>
  <c r="C137" i="45"/>
  <c r="L136" i="45"/>
  <c r="K136" i="45"/>
  <c r="F136" i="45"/>
  <c r="E136" i="45"/>
  <c r="D136" i="45"/>
  <c r="C136" i="45"/>
  <c r="L135" i="45"/>
  <c r="K135" i="45"/>
  <c r="F135" i="45"/>
  <c r="E135" i="45"/>
  <c r="D135" i="45"/>
  <c r="C135" i="45"/>
  <c r="L134" i="45"/>
  <c r="K134" i="45"/>
  <c r="F134" i="45"/>
  <c r="E134" i="45"/>
  <c r="D134" i="45"/>
  <c r="C134" i="45"/>
  <c r="L133" i="45"/>
  <c r="K133" i="45"/>
  <c r="F133" i="45"/>
  <c r="E133" i="45"/>
  <c r="D133" i="45"/>
  <c r="C133" i="45"/>
  <c r="L132" i="45"/>
  <c r="K132" i="45"/>
  <c r="F132" i="45"/>
  <c r="E132" i="45"/>
  <c r="D132" i="45"/>
  <c r="C132" i="45"/>
  <c r="L131" i="45"/>
  <c r="K131" i="45"/>
  <c r="F131" i="45"/>
  <c r="E131" i="45"/>
  <c r="D131" i="45"/>
  <c r="C131" i="45"/>
  <c r="L130" i="45"/>
  <c r="K130" i="45"/>
  <c r="F130" i="45"/>
  <c r="E130" i="45"/>
  <c r="D130" i="45"/>
  <c r="C130" i="45"/>
  <c r="L129" i="45"/>
  <c r="K129" i="45"/>
  <c r="F129" i="45"/>
  <c r="E129" i="45"/>
  <c r="D129" i="45"/>
  <c r="C129" i="45"/>
  <c r="L128" i="45"/>
  <c r="K128" i="45"/>
  <c r="F128" i="45"/>
  <c r="E128" i="45"/>
  <c r="D128" i="45"/>
  <c r="C128" i="45"/>
  <c r="L127" i="45"/>
  <c r="K127" i="45"/>
  <c r="F127" i="45"/>
  <c r="E127" i="45"/>
  <c r="D127" i="45"/>
  <c r="C127" i="45"/>
  <c r="L126" i="45"/>
  <c r="K126" i="45"/>
  <c r="F126" i="45"/>
  <c r="E126" i="45"/>
  <c r="D126" i="45"/>
  <c r="C126" i="45"/>
  <c r="L125" i="45"/>
  <c r="K125" i="45"/>
  <c r="F125" i="45"/>
  <c r="E125" i="45"/>
  <c r="D125" i="45"/>
  <c r="C125" i="45"/>
  <c r="L124" i="45"/>
  <c r="K124" i="45"/>
  <c r="F124" i="45"/>
  <c r="E124" i="45"/>
  <c r="D124" i="45"/>
  <c r="C124" i="45"/>
  <c r="L123" i="45"/>
  <c r="K123" i="45"/>
  <c r="F123" i="45"/>
  <c r="E123" i="45"/>
  <c r="D123" i="45"/>
  <c r="C123" i="45"/>
  <c r="L122" i="45"/>
  <c r="K122" i="45"/>
  <c r="F122" i="45"/>
  <c r="E122" i="45"/>
  <c r="D122" i="45"/>
  <c r="C122" i="45"/>
  <c r="L121" i="45"/>
  <c r="K121" i="45"/>
  <c r="F121" i="45"/>
  <c r="E121" i="45"/>
  <c r="D121" i="45"/>
  <c r="C121" i="45"/>
  <c r="L120" i="45"/>
  <c r="K120" i="45"/>
  <c r="F120" i="45"/>
  <c r="E120" i="45"/>
  <c r="D120" i="45"/>
  <c r="C120" i="45"/>
  <c r="L119" i="45"/>
  <c r="K119" i="45"/>
  <c r="F119" i="45"/>
  <c r="E119" i="45"/>
  <c r="D119" i="45"/>
  <c r="C119" i="45"/>
  <c r="L118" i="45"/>
  <c r="K118" i="45"/>
  <c r="F118" i="45"/>
  <c r="E118" i="45"/>
  <c r="D118" i="45"/>
  <c r="C118" i="45"/>
  <c r="L117" i="45"/>
  <c r="K117" i="45"/>
  <c r="F117" i="45"/>
  <c r="E117" i="45"/>
  <c r="D117" i="45"/>
  <c r="C117" i="45"/>
  <c r="L116" i="45"/>
  <c r="K116" i="45"/>
  <c r="F116" i="45"/>
  <c r="E116" i="45"/>
  <c r="D116" i="45"/>
  <c r="C116" i="45"/>
  <c r="L115" i="45"/>
  <c r="K115" i="45"/>
  <c r="F115" i="45"/>
  <c r="E115" i="45"/>
  <c r="D115" i="45"/>
  <c r="C115" i="45"/>
  <c r="L114" i="45"/>
  <c r="K114" i="45"/>
  <c r="F114" i="45"/>
  <c r="E114" i="45"/>
  <c r="D114" i="45"/>
  <c r="C114" i="45"/>
  <c r="L113" i="45"/>
  <c r="K113" i="45"/>
  <c r="F113" i="45"/>
  <c r="E113" i="45"/>
  <c r="D113" i="45"/>
  <c r="C113" i="45"/>
  <c r="L112" i="45"/>
  <c r="K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L109" i="45"/>
  <c r="K109" i="45"/>
  <c r="F109" i="45"/>
  <c r="E109" i="45"/>
  <c r="D109" i="45"/>
  <c r="C109" i="45"/>
  <c r="L108" i="45"/>
  <c r="K108" i="45"/>
  <c r="F108" i="45"/>
  <c r="E108" i="45"/>
  <c r="D108" i="45"/>
  <c r="C108" i="45"/>
  <c r="L107" i="45"/>
  <c r="K107" i="45"/>
  <c r="F107" i="45"/>
  <c r="E107" i="45"/>
  <c r="D107" i="45"/>
  <c r="C107" i="45"/>
  <c r="L106" i="45"/>
  <c r="K106" i="45"/>
  <c r="F106" i="45"/>
  <c r="E106" i="45"/>
  <c r="D106" i="45"/>
  <c r="C106" i="45"/>
  <c r="L105" i="45"/>
  <c r="K105" i="45"/>
  <c r="F105" i="45"/>
  <c r="E105" i="45"/>
  <c r="D105" i="45"/>
  <c r="C105" i="45"/>
  <c r="L104" i="45"/>
  <c r="K104" i="45"/>
  <c r="F104" i="45"/>
  <c r="E104" i="45"/>
  <c r="D104" i="45"/>
  <c r="C104" i="45"/>
  <c r="L103" i="45"/>
  <c r="K103" i="45"/>
  <c r="F103" i="45"/>
  <c r="E103" i="45"/>
  <c r="D103" i="45"/>
  <c r="C103" i="45"/>
  <c r="L102" i="45"/>
  <c r="K102" i="45"/>
  <c r="F102" i="45"/>
  <c r="E102" i="45"/>
  <c r="D102" i="45"/>
  <c r="C102" i="45"/>
  <c r="L101" i="45"/>
  <c r="K101" i="45"/>
  <c r="F101" i="45"/>
  <c r="E101" i="45"/>
  <c r="D101" i="45"/>
  <c r="C101" i="45"/>
  <c r="L94" i="45"/>
  <c r="K94" i="45"/>
  <c r="H94" i="45"/>
  <c r="F94" i="45"/>
  <c r="E94" i="45"/>
  <c r="D94" i="45"/>
  <c r="C94" i="45"/>
  <c r="L93" i="45"/>
  <c r="K93" i="45"/>
  <c r="H93" i="45"/>
  <c r="F93" i="45"/>
  <c r="E93" i="45"/>
  <c r="D93" i="45"/>
  <c r="C93" i="45"/>
  <c r="V80" i="45"/>
  <c r="H92" i="45"/>
  <c r="F92" i="45"/>
  <c r="Q83" i="45" s="1"/>
  <c r="E92" i="45"/>
  <c r="P74" i="45" s="1"/>
  <c r="D92" i="45"/>
  <c r="O83" i="45" s="1"/>
  <c r="C92" i="45"/>
  <c r="N83" i="45" s="1"/>
  <c r="V91" i="45"/>
  <c r="Q91" i="45"/>
  <c r="P91" i="45"/>
  <c r="O91" i="45"/>
  <c r="N91" i="45"/>
  <c r="V90" i="45"/>
  <c r="Q90" i="45"/>
  <c r="P90" i="45"/>
  <c r="O90" i="45"/>
  <c r="N90" i="45"/>
  <c r="O89" i="45"/>
  <c r="V88" i="45"/>
  <c r="Q88" i="45"/>
  <c r="P88" i="45"/>
  <c r="O88" i="45"/>
  <c r="N88" i="45"/>
  <c r="V87" i="45"/>
  <c r="Q87" i="45"/>
  <c r="P87" i="45"/>
  <c r="O87" i="45"/>
  <c r="N87" i="45"/>
  <c r="O86" i="45"/>
  <c r="V85" i="45"/>
  <c r="Q85" i="45"/>
  <c r="P85" i="45"/>
  <c r="O85" i="45"/>
  <c r="N85" i="45"/>
  <c r="V84" i="45"/>
  <c r="Q84" i="45"/>
  <c r="P84" i="45"/>
  <c r="O84" i="45"/>
  <c r="N84" i="45"/>
  <c r="V82" i="45"/>
  <c r="Q82" i="45"/>
  <c r="P82" i="45"/>
  <c r="O82" i="45"/>
  <c r="N82" i="45"/>
  <c r="V81" i="45"/>
  <c r="Q81" i="45"/>
  <c r="P81" i="45"/>
  <c r="O81" i="45"/>
  <c r="N81" i="45"/>
  <c r="O80" i="45"/>
  <c r="V79" i="45"/>
  <c r="Q79" i="45"/>
  <c r="P79" i="45"/>
  <c r="O79" i="45"/>
  <c r="N79" i="45"/>
  <c r="V78" i="45"/>
  <c r="Q78" i="45"/>
  <c r="P78" i="45"/>
  <c r="O78" i="45"/>
  <c r="N78" i="45"/>
  <c r="O77" i="45"/>
  <c r="V76" i="45"/>
  <c r="Q76" i="45"/>
  <c r="P76" i="45"/>
  <c r="O76" i="45"/>
  <c r="N76" i="45"/>
  <c r="V75" i="45"/>
  <c r="Q75" i="45"/>
  <c r="P75" i="45"/>
  <c r="O75" i="45"/>
  <c r="N75" i="45"/>
  <c r="O74" i="45"/>
  <c r="V73" i="45"/>
  <c r="Q73" i="45"/>
  <c r="P73" i="45"/>
  <c r="O73" i="45"/>
  <c r="N73" i="45"/>
  <c r="V72" i="45"/>
  <c r="Q72" i="45"/>
  <c r="P72" i="45"/>
  <c r="O72" i="45"/>
  <c r="N72" i="45"/>
  <c r="O71" i="45"/>
  <c r="V70" i="45"/>
  <c r="Q70" i="45"/>
  <c r="P70" i="45"/>
  <c r="O70" i="45"/>
  <c r="N70" i="45"/>
  <c r="V69" i="45"/>
  <c r="Q69" i="45"/>
  <c r="P69" i="45"/>
  <c r="O69" i="45"/>
  <c r="N69" i="45"/>
  <c r="O68" i="45"/>
  <c r="V67" i="45"/>
  <c r="Q67" i="45"/>
  <c r="P67" i="45"/>
  <c r="O67" i="45"/>
  <c r="N67" i="45"/>
  <c r="V66" i="45"/>
  <c r="Q66" i="45"/>
  <c r="P66" i="45"/>
  <c r="O66" i="45"/>
  <c r="N66" i="45"/>
  <c r="O65" i="45"/>
  <c r="Q64" i="45"/>
  <c r="P64" i="45"/>
  <c r="O64" i="45"/>
  <c r="N64" i="45"/>
  <c r="O63" i="45"/>
  <c r="V62" i="45"/>
  <c r="Q62" i="45"/>
  <c r="P62" i="45"/>
  <c r="O62" i="45"/>
  <c r="N62" i="45"/>
  <c r="V61" i="45"/>
  <c r="Q61" i="45"/>
  <c r="P61" i="45"/>
  <c r="O61" i="45"/>
  <c r="N61" i="45"/>
  <c r="O60" i="45"/>
  <c r="V59" i="45"/>
  <c r="Q59" i="45"/>
  <c r="P59" i="45"/>
  <c r="O59" i="45"/>
  <c r="N59" i="45"/>
  <c r="V58" i="45"/>
  <c r="Q58" i="45"/>
  <c r="P58" i="45"/>
  <c r="O58" i="45"/>
  <c r="N58" i="45"/>
  <c r="O57" i="45"/>
  <c r="V56" i="45"/>
  <c r="Q56" i="45"/>
  <c r="P56" i="45"/>
  <c r="O56" i="45"/>
  <c r="N56" i="45"/>
  <c r="V55" i="45"/>
  <c r="Q55" i="45"/>
  <c r="P55" i="45"/>
  <c r="O55" i="45"/>
  <c r="N55" i="45"/>
  <c r="O54" i="45"/>
  <c r="L47" i="45"/>
  <c r="K47" i="45"/>
  <c r="H47" i="45"/>
  <c r="F47" i="45"/>
  <c r="E47" i="45"/>
  <c r="D47" i="45"/>
  <c r="C47" i="45"/>
  <c r="L46" i="45"/>
  <c r="K46" i="45"/>
  <c r="H46" i="45"/>
  <c r="F46" i="45"/>
  <c r="E46" i="45"/>
  <c r="D46" i="45"/>
  <c r="C46" i="45"/>
  <c r="V21" i="45"/>
  <c r="H45" i="45"/>
  <c r="F45" i="45"/>
  <c r="Q13" i="45" s="1"/>
  <c r="E45" i="45"/>
  <c r="P24" i="45" s="1"/>
  <c r="D45" i="45"/>
  <c r="O42" i="45" s="1"/>
  <c r="C45" i="45"/>
  <c r="N42" i="45" s="1"/>
  <c r="V44" i="45"/>
  <c r="Q44" i="45"/>
  <c r="P44" i="45"/>
  <c r="O44" i="45"/>
  <c r="N44" i="45"/>
  <c r="V43" i="45"/>
  <c r="Q43" i="45"/>
  <c r="P43" i="45"/>
  <c r="O43" i="45"/>
  <c r="N43" i="45"/>
  <c r="V41" i="45"/>
  <c r="Q41" i="45"/>
  <c r="P41" i="45"/>
  <c r="O41" i="45"/>
  <c r="N41" i="45"/>
  <c r="V40" i="45"/>
  <c r="Q40" i="45"/>
  <c r="P40" i="45"/>
  <c r="O40" i="45"/>
  <c r="N40" i="45"/>
  <c r="V38" i="45"/>
  <c r="Q38" i="45"/>
  <c r="P38" i="45"/>
  <c r="O38" i="45"/>
  <c r="N38" i="45"/>
  <c r="V37" i="45"/>
  <c r="Q37" i="45"/>
  <c r="P37" i="45"/>
  <c r="O37" i="45"/>
  <c r="N37" i="45"/>
  <c r="V35" i="45"/>
  <c r="Q35" i="45"/>
  <c r="P35" i="45"/>
  <c r="O35" i="45"/>
  <c r="N35" i="45"/>
  <c r="V34" i="45"/>
  <c r="Q34" i="45"/>
  <c r="P34" i="45"/>
  <c r="O34" i="45"/>
  <c r="N34" i="45"/>
  <c r="V32" i="45"/>
  <c r="Q32" i="45"/>
  <c r="P32" i="45"/>
  <c r="O32" i="45"/>
  <c r="N32" i="45"/>
  <c r="V31" i="45"/>
  <c r="Q31" i="45"/>
  <c r="P31" i="45"/>
  <c r="O31" i="45"/>
  <c r="N31" i="45"/>
  <c r="V29" i="45"/>
  <c r="Q29" i="45"/>
  <c r="P29" i="45"/>
  <c r="O29" i="45"/>
  <c r="N29" i="45"/>
  <c r="V28" i="45"/>
  <c r="Q28" i="45"/>
  <c r="P28" i="45"/>
  <c r="O28" i="45"/>
  <c r="N28" i="45"/>
  <c r="V26" i="45"/>
  <c r="Q26" i="45"/>
  <c r="P26" i="45"/>
  <c r="O26" i="45"/>
  <c r="N26" i="45"/>
  <c r="V25" i="45"/>
  <c r="Q25" i="45"/>
  <c r="P25" i="45"/>
  <c r="O25" i="45"/>
  <c r="N25" i="45"/>
  <c r="V23" i="45"/>
  <c r="Q23" i="45"/>
  <c r="P23" i="45"/>
  <c r="O23" i="45"/>
  <c r="N23" i="45"/>
  <c r="V22" i="45"/>
  <c r="Q22" i="45"/>
  <c r="P22" i="45"/>
  <c r="O22" i="45"/>
  <c r="N22" i="45"/>
  <c r="V20" i="45"/>
  <c r="Q20" i="45"/>
  <c r="P20" i="45"/>
  <c r="O20" i="45"/>
  <c r="N20" i="45"/>
  <c r="V19" i="45"/>
  <c r="Q19" i="45"/>
  <c r="P19" i="45"/>
  <c r="O19" i="45"/>
  <c r="N19" i="45"/>
  <c r="Q17" i="45"/>
  <c r="P17" i="45"/>
  <c r="O17" i="45"/>
  <c r="N17" i="45"/>
  <c r="V15" i="45"/>
  <c r="Q15" i="45"/>
  <c r="P15" i="45"/>
  <c r="O15" i="45"/>
  <c r="N15" i="45"/>
  <c r="V14" i="45"/>
  <c r="Q14" i="45"/>
  <c r="P14" i="45"/>
  <c r="O14" i="45"/>
  <c r="N14" i="45"/>
  <c r="V12" i="45"/>
  <c r="Q12" i="45"/>
  <c r="P12" i="45"/>
  <c r="O12" i="45"/>
  <c r="N12" i="45"/>
  <c r="V11" i="45"/>
  <c r="Q11" i="45"/>
  <c r="P11" i="45"/>
  <c r="O11" i="45"/>
  <c r="N11" i="45"/>
  <c r="V9" i="45"/>
  <c r="Q9" i="45"/>
  <c r="P9" i="45"/>
  <c r="O9" i="45"/>
  <c r="N9" i="45"/>
  <c r="V8" i="45"/>
  <c r="Q8" i="45"/>
  <c r="P8" i="45"/>
  <c r="O8" i="45"/>
  <c r="N8" i="45"/>
  <c r="N7" i="45"/>
  <c r="H48" i="30"/>
  <c r="S54" i="30" s="1"/>
  <c r="L48" i="30"/>
  <c r="H94" i="12"/>
  <c r="Y94" i="12"/>
  <c r="L53" i="22"/>
  <c r="L45" i="21"/>
  <c r="L21" i="21"/>
  <c r="L24" i="21" s="1"/>
  <c r="H20" i="30"/>
  <c r="P16" i="30"/>
  <c r="Q16" i="30"/>
  <c r="S16" i="30"/>
  <c r="W16" i="30"/>
  <c r="Z16" i="30" s="1"/>
  <c r="P18" i="30"/>
  <c r="Q18" i="30"/>
  <c r="S18" i="30"/>
  <c r="P23" i="28"/>
  <c r="Q23" i="28"/>
  <c r="S23" i="28"/>
  <c r="W23" i="28"/>
  <c r="P24" i="28"/>
  <c r="Q24" i="28"/>
  <c r="S24" i="28"/>
  <c r="W24" i="28"/>
  <c r="P25" i="28"/>
  <c r="Q25" i="28"/>
  <c r="S25" i="28"/>
  <c r="W25" i="28"/>
  <c r="P26" i="28"/>
  <c r="Q26" i="28"/>
  <c r="S26" i="28"/>
  <c r="W26" i="28"/>
  <c r="F66" i="28"/>
  <c r="F104" i="28" s="1"/>
  <c r="H66" i="28"/>
  <c r="H104" i="28" s="1"/>
  <c r="C72" i="28"/>
  <c r="D72" i="28"/>
  <c r="E72" i="28"/>
  <c r="F72" i="28"/>
  <c r="H72" i="28"/>
  <c r="H110" i="28" s="1"/>
  <c r="L72" i="28"/>
  <c r="C73" i="28"/>
  <c r="D73" i="28"/>
  <c r="E73" i="28"/>
  <c r="F73" i="28"/>
  <c r="H73" i="28"/>
  <c r="H111" i="28" s="1"/>
  <c r="L73" i="28"/>
  <c r="C75" i="28"/>
  <c r="D75" i="28"/>
  <c r="E75" i="28"/>
  <c r="F75" i="28"/>
  <c r="H75" i="28"/>
  <c r="L75" i="28"/>
  <c r="L141" i="46" l="1"/>
  <c r="N141" i="46" s="1"/>
  <c r="Y47" i="46"/>
  <c r="L140" i="46"/>
  <c r="N140" i="46" s="1"/>
  <c r="Y46" i="46"/>
  <c r="W54" i="30"/>
  <c r="Z54" i="30" s="1"/>
  <c r="Y48" i="30"/>
  <c r="O39" i="47"/>
  <c r="O47" i="47"/>
  <c r="N80" i="47"/>
  <c r="N83" i="47"/>
  <c r="E140" i="47"/>
  <c r="N60" i="47"/>
  <c r="P33" i="46"/>
  <c r="P39" i="46"/>
  <c r="P36" i="46"/>
  <c r="N63" i="46"/>
  <c r="N89" i="46"/>
  <c r="N57" i="46"/>
  <c r="N83" i="46"/>
  <c r="N77" i="46"/>
  <c r="N54" i="46"/>
  <c r="N60" i="46"/>
  <c r="N74" i="46"/>
  <c r="N80" i="46"/>
  <c r="N86" i="46"/>
  <c r="P47" i="46"/>
  <c r="W42" i="46"/>
  <c r="Z42" i="46" s="1"/>
  <c r="L139" i="46"/>
  <c r="N139" i="46" s="1"/>
  <c r="N68" i="46"/>
  <c r="N21" i="45"/>
  <c r="N13" i="45"/>
  <c r="N33" i="45"/>
  <c r="N10" i="45"/>
  <c r="N16" i="45"/>
  <c r="N30" i="45"/>
  <c r="N24" i="45"/>
  <c r="R10" i="21"/>
  <c r="R14" i="21"/>
  <c r="R18" i="21"/>
  <c r="R12" i="21"/>
  <c r="R20" i="21"/>
  <c r="R13" i="21"/>
  <c r="R11" i="21"/>
  <c r="R15" i="21"/>
  <c r="R19" i="21"/>
  <c r="R16" i="21"/>
  <c r="R9" i="21"/>
  <c r="R17" i="21"/>
  <c r="H76" i="30"/>
  <c r="O46" i="47"/>
  <c r="O13" i="47"/>
  <c r="O33" i="47"/>
  <c r="O7" i="47"/>
  <c r="P10" i="47"/>
  <c r="P13" i="47"/>
  <c r="O27" i="47"/>
  <c r="P30" i="47"/>
  <c r="P33" i="47"/>
  <c r="P65" i="47"/>
  <c r="P7" i="47"/>
  <c r="O21" i="47"/>
  <c r="P24" i="47"/>
  <c r="C140" i="47"/>
  <c r="P13" i="46"/>
  <c r="P21" i="46"/>
  <c r="P46" i="46"/>
  <c r="O24" i="46"/>
  <c r="Q46" i="46"/>
  <c r="O71" i="46"/>
  <c r="P36" i="45"/>
  <c r="Q68" i="45"/>
  <c r="P13" i="45"/>
  <c r="P33" i="45"/>
  <c r="N39" i="45"/>
  <c r="Q16" i="19"/>
  <c r="Q45" i="47"/>
  <c r="E139" i="47"/>
  <c r="P68" i="47"/>
  <c r="D140" i="47"/>
  <c r="P63" i="47"/>
  <c r="Q86" i="46"/>
  <c r="P60" i="46"/>
  <c r="Q65" i="46"/>
  <c r="Q94" i="46"/>
  <c r="O65" i="46"/>
  <c r="P68" i="46"/>
  <c r="P54" i="46"/>
  <c r="O54" i="46"/>
  <c r="O89" i="46"/>
  <c r="O86" i="46"/>
  <c r="N65" i="46"/>
  <c r="O77" i="46"/>
  <c r="O83" i="46"/>
  <c r="E139" i="46"/>
  <c r="O94" i="46"/>
  <c r="N47" i="46"/>
  <c r="O57" i="46"/>
  <c r="O63" i="46"/>
  <c r="O80" i="46"/>
  <c r="P86" i="46"/>
  <c r="O74" i="46"/>
  <c r="P80" i="46"/>
  <c r="O60" i="46"/>
  <c r="Q80" i="45"/>
  <c r="P86" i="45"/>
  <c r="P80" i="45"/>
  <c r="P60" i="45"/>
  <c r="Q74" i="45"/>
  <c r="Q86" i="45"/>
  <c r="Q60" i="45"/>
  <c r="Q54" i="45"/>
  <c r="Q65" i="45"/>
  <c r="Q77" i="45"/>
  <c r="Q24" i="45"/>
  <c r="Q33" i="45"/>
  <c r="Q57" i="45"/>
  <c r="Q63" i="45"/>
  <c r="Q21" i="45"/>
  <c r="Q10" i="45"/>
  <c r="P63" i="45"/>
  <c r="Q71" i="45"/>
  <c r="Q89" i="45"/>
  <c r="P65" i="45"/>
  <c r="P71" i="45"/>
  <c r="P77" i="45"/>
  <c r="P83" i="45"/>
  <c r="P57" i="45"/>
  <c r="N18" i="45"/>
  <c r="N27" i="45"/>
  <c r="N36" i="45"/>
  <c r="P54" i="45"/>
  <c r="P68" i="45"/>
  <c r="R48" i="22"/>
  <c r="R8" i="21"/>
  <c r="G24" i="21"/>
  <c r="G72" i="21" s="1"/>
  <c r="G55" i="21"/>
  <c r="R22" i="21"/>
  <c r="G69" i="21"/>
  <c r="F27" i="20"/>
  <c r="Q17" i="20"/>
  <c r="Q16" i="20"/>
  <c r="Q8" i="20"/>
  <c r="Q9" i="20" s="1"/>
  <c r="Q18" i="19"/>
  <c r="Q8" i="19"/>
  <c r="Q9" i="19" s="1"/>
  <c r="F27" i="36"/>
  <c r="Q17" i="36"/>
  <c r="Q8" i="36"/>
  <c r="Q9" i="36" s="1"/>
  <c r="Q16" i="36"/>
  <c r="S16" i="33"/>
  <c r="W80" i="47"/>
  <c r="S46" i="47"/>
  <c r="S94" i="46"/>
  <c r="S93" i="46"/>
  <c r="W27" i="46"/>
  <c r="Z27" i="46" s="1"/>
  <c r="W7" i="46"/>
  <c r="Z7" i="46" s="1"/>
  <c r="S93" i="47"/>
  <c r="S74" i="47"/>
  <c r="S86" i="47"/>
  <c r="S54" i="47"/>
  <c r="S71" i="47"/>
  <c r="S83" i="47"/>
  <c r="S60" i="47"/>
  <c r="S63" i="47"/>
  <c r="S68" i="47"/>
  <c r="S80" i="47"/>
  <c r="S65" i="47"/>
  <c r="S77" i="47"/>
  <c r="S89" i="47"/>
  <c r="S57" i="47"/>
  <c r="S94" i="47"/>
  <c r="S27" i="47"/>
  <c r="S39" i="47"/>
  <c r="S7" i="47"/>
  <c r="S24" i="47"/>
  <c r="S36" i="47"/>
  <c r="S16" i="47"/>
  <c r="S21" i="47"/>
  <c r="S33" i="47"/>
  <c r="S13" i="47"/>
  <c r="S18" i="47"/>
  <c r="S30" i="47"/>
  <c r="S42" i="47"/>
  <c r="S10" i="47"/>
  <c r="S47" i="47"/>
  <c r="S65" i="46"/>
  <c r="S77" i="46"/>
  <c r="S89" i="46"/>
  <c r="S80" i="46"/>
  <c r="S57" i="46"/>
  <c r="S60" i="46"/>
  <c r="S74" i="46"/>
  <c r="S86" i="46"/>
  <c r="S54" i="46"/>
  <c r="S71" i="46"/>
  <c r="S83" i="46"/>
  <c r="S63" i="46"/>
  <c r="S68" i="46"/>
  <c r="S24" i="46"/>
  <c r="S36" i="46"/>
  <c r="S16" i="46"/>
  <c r="S7" i="46"/>
  <c r="H139" i="46"/>
  <c r="S21" i="46"/>
  <c r="S33" i="46"/>
  <c r="S13" i="46"/>
  <c r="S18" i="46"/>
  <c r="S30" i="46"/>
  <c r="S42" i="46"/>
  <c r="S10" i="46"/>
  <c r="S27" i="46"/>
  <c r="S39" i="46"/>
  <c r="S47" i="46"/>
  <c r="H141" i="46"/>
  <c r="S46" i="46"/>
  <c r="H140" i="46"/>
  <c r="S65" i="45"/>
  <c r="S77" i="45"/>
  <c r="S89" i="45"/>
  <c r="S60" i="45"/>
  <c r="S57" i="45"/>
  <c r="S74" i="45"/>
  <c r="S86" i="45"/>
  <c r="S54" i="45"/>
  <c r="S71" i="45"/>
  <c r="S83" i="45"/>
  <c r="S63" i="45"/>
  <c r="S68" i="45"/>
  <c r="S80" i="45"/>
  <c r="S93" i="45"/>
  <c r="S94" i="45"/>
  <c r="H139" i="45"/>
  <c r="S36" i="45"/>
  <c r="S21" i="45"/>
  <c r="S13" i="45"/>
  <c r="S30" i="45"/>
  <c r="S42" i="45"/>
  <c r="S39" i="45"/>
  <c r="S7" i="45"/>
  <c r="S24" i="45"/>
  <c r="S18" i="45"/>
  <c r="S10" i="45"/>
  <c r="S16" i="45"/>
  <c r="S33" i="45"/>
  <c r="S27" i="45"/>
  <c r="S46" i="45"/>
  <c r="H140" i="45"/>
  <c r="S47" i="45"/>
  <c r="H141" i="45"/>
  <c r="W23" i="21"/>
  <c r="W22" i="21"/>
  <c r="W86" i="47"/>
  <c r="W93" i="47"/>
  <c r="W13" i="47"/>
  <c r="Z13" i="47" s="1"/>
  <c r="W21" i="47"/>
  <c r="W47" i="47"/>
  <c r="Z47" i="47" s="1"/>
  <c r="W46" i="47"/>
  <c r="Z46" i="47" s="1"/>
  <c r="W33" i="47"/>
  <c r="W80" i="46"/>
  <c r="Z80" i="46" s="1"/>
  <c r="W54" i="46"/>
  <c r="Z54" i="46" s="1"/>
  <c r="W60" i="46"/>
  <c r="Z60" i="46" s="1"/>
  <c r="W89" i="46"/>
  <c r="Z89" i="46" s="1"/>
  <c r="W65" i="46"/>
  <c r="Z65" i="46" s="1"/>
  <c r="W68" i="46"/>
  <c r="Z68" i="46" s="1"/>
  <c r="W57" i="46"/>
  <c r="Z57" i="46" s="1"/>
  <c r="W83" i="46"/>
  <c r="Z83" i="46" s="1"/>
  <c r="W63" i="46"/>
  <c r="W93" i="46"/>
  <c r="Z93" i="46" s="1"/>
  <c r="W86" i="46"/>
  <c r="Z86" i="46" s="1"/>
  <c r="W71" i="46"/>
  <c r="Z71" i="46" s="1"/>
  <c r="W74" i="46"/>
  <c r="Z74" i="46" s="1"/>
  <c r="W47" i="46"/>
  <c r="Z47" i="46" s="1"/>
  <c r="W36" i="46"/>
  <c r="Z36" i="46" s="1"/>
  <c r="W18" i="46"/>
  <c r="Z18" i="46" s="1"/>
  <c r="W24" i="46"/>
  <c r="Z24" i="46" s="1"/>
  <c r="W30" i="46"/>
  <c r="Z30" i="46" s="1"/>
  <c r="W33" i="46"/>
  <c r="Z33" i="46" s="1"/>
  <c r="W46" i="46"/>
  <c r="Z46" i="46" s="1"/>
  <c r="W21" i="46"/>
  <c r="Z21" i="46" s="1"/>
  <c r="W10" i="46"/>
  <c r="Z10" i="46" s="1"/>
  <c r="W16" i="46"/>
  <c r="W13" i="46"/>
  <c r="Z13" i="46" s="1"/>
  <c r="W39" i="46"/>
  <c r="Z39" i="46" s="1"/>
  <c r="V33" i="45"/>
  <c r="R8" i="36"/>
  <c r="R9" i="36" s="1"/>
  <c r="F27" i="19"/>
  <c r="N24" i="47"/>
  <c r="N36" i="47"/>
  <c r="N46" i="47"/>
  <c r="N47" i="47"/>
  <c r="O60" i="47"/>
  <c r="P80" i="47"/>
  <c r="N7" i="47"/>
  <c r="N27" i="47"/>
  <c r="N39" i="47"/>
  <c r="P60" i="47"/>
  <c r="N16" i="47"/>
  <c r="N18" i="47"/>
  <c r="N30" i="47"/>
  <c r="N42" i="47"/>
  <c r="P71" i="47"/>
  <c r="N21" i="47"/>
  <c r="N33" i="47"/>
  <c r="P54" i="47"/>
  <c r="P74" i="47"/>
  <c r="P83" i="47"/>
  <c r="N10" i="47"/>
  <c r="P57" i="47"/>
  <c r="O68" i="47"/>
  <c r="P94" i="46"/>
  <c r="N93" i="46"/>
  <c r="P93" i="46"/>
  <c r="O13" i="46"/>
  <c r="Q77" i="46"/>
  <c r="D93" i="46"/>
  <c r="D140" i="46" s="1"/>
  <c r="O43" i="46"/>
  <c r="Q63" i="46"/>
  <c r="Q68" i="46"/>
  <c r="Q80" i="46"/>
  <c r="F141" i="46"/>
  <c r="O47" i="46"/>
  <c r="Q54" i="46"/>
  <c r="O39" i="46"/>
  <c r="O33" i="46"/>
  <c r="Q57" i="46"/>
  <c r="Q71" i="46"/>
  <c r="Q83" i="46"/>
  <c r="Q93" i="46"/>
  <c r="Q60" i="46"/>
  <c r="Q74" i="46"/>
  <c r="O80" i="47"/>
  <c r="P89" i="47"/>
  <c r="F139" i="47"/>
  <c r="O94" i="47"/>
  <c r="D141" i="47"/>
  <c r="Q92" i="47"/>
  <c r="P93" i="47"/>
  <c r="P94" i="47"/>
  <c r="E141" i="47"/>
  <c r="P86" i="47"/>
  <c r="Q93" i="47"/>
  <c r="Q94" i="47"/>
  <c r="N57" i="47"/>
  <c r="N65" i="47"/>
  <c r="N77" i="47"/>
  <c r="N89" i="47"/>
  <c r="N93" i="47"/>
  <c r="H140" i="47"/>
  <c r="F141" i="47"/>
  <c r="P46" i="47"/>
  <c r="Q46" i="47"/>
  <c r="W10" i="47"/>
  <c r="Z10" i="47" s="1"/>
  <c r="O16" i="47"/>
  <c r="W18" i="47"/>
  <c r="O24" i="47"/>
  <c r="W30" i="47"/>
  <c r="O36" i="47"/>
  <c r="W42" i="47"/>
  <c r="O57" i="47"/>
  <c r="W63" i="47"/>
  <c r="O65" i="47"/>
  <c r="W71" i="47"/>
  <c r="O77" i="47"/>
  <c r="W83" i="47"/>
  <c r="O89" i="47"/>
  <c r="O93" i="47"/>
  <c r="H141" i="47"/>
  <c r="W94" i="47"/>
  <c r="H139" i="47"/>
  <c r="N54" i="47"/>
  <c r="N74" i="47"/>
  <c r="N86" i="47"/>
  <c r="N94" i="47"/>
  <c r="W7" i="47"/>
  <c r="Z7" i="47" s="1"/>
  <c r="W27" i="47"/>
  <c r="W39" i="47"/>
  <c r="O54" i="47"/>
  <c r="O74" i="47"/>
  <c r="O86" i="47"/>
  <c r="C139" i="47"/>
  <c r="N63" i="47"/>
  <c r="N71" i="47"/>
  <c r="D139" i="47"/>
  <c r="O10" i="47"/>
  <c r="W16" i="47"/>
  <c r="O18" i="47"/>
  <c r="W24" i="47"/>
  <c r="O30" i="47"/>
  <c r="W57" i="47"/>
  <c r="O63" i="47"/>
  <c r="W65" i="47"/>
  <c r="O71" i="47"/>
  <c r="W77" i="47"/>
  <c r="O7" i="46"/>
  <c r="N16" i="46"/>
  <c r="O18" i="46"/>
  <c r="N21" i="46"/>
  <c r="N36" i="46"/>
  <c r="N46" i="46"/>
  <c r="C141" i="46"/>
  <c r="O16" i="46"/>
  <c r="O21" i="46"/>
  <c r="O36" i="46"/>
  <c r="N42" i="46"/>
  <c r="N39" i="46"/>
  <c r="O46" i="46"/>
  <c r="O42" i="46"/>
  <c r="D139" i="46"/>
  <c r="N10" i="46"/>
  <c r="N24" i="46"/>
  <c r="O27" i="46"/>
  <c r="C139" i="46"/>
  <c r="O10" i="46"/>
  <c r="N7" i="46"/>
  <c r="N18" i="46"/>
  <c r="N13" i="46"/>
  <c r="N30" i="46"/>
  <c r="P10" i="46"/>
  <c r="P18" i="46"/>
  <c r="N27" i="46"/>
  <c r="P30" i="46"/>
  <c r="P42" i="46"/>
  <c r="P63" i="46"/>
  <c r="P71" i="46"/>
  <c r="P83" i="46"/>
  <c r="F139" i="46"/>
  <c r="E140" i="46"/>
  <c r="D141" i="46"/>
  <c r="C140" i="46"/>
  <c r="Q18" i="46"/>
  <c r="Q30" i="46"/>
  <c r="Q42" i="46"/>
  <c r="W94" i="46"/>
  <c r="Z94" i="46" s="1"/>
  <c r="F140" i="46"/>
  <c r="E141" i="46"/>
  <c r="Q27" i="46"/>
  <c r="Q39" i="46"/>
  <c r="P16" i="46"/>
  <c r="P24" i="46"/>
  <c r="P57" i="46"/>
  <c r="P65" i="46"/>
  <c r="P77" i="46"/>
  <c r="P89" i="46"/>
  <c r="N94" i="46"/>
  <c r="Q16" i="46"/>
  <c r="Q24" i="46"/>
  <c r="V60" i="45"/>
  <c r="V68" i="45"/>
  <c r="V74" i="45"/>
  <c r="V77" i="45"/>
  <c r="O33" i="45"/>
  <c r="O21" i="45"/>
  <c r="O30" i="45"/>
  <c r="L140" i="45"/>
  <c r="L141" i="45"/>
  <c r="O18" i="45"/>
  <c r="O24" i="45"/>
  <c r="O27" i="45"/>
  <c r="O10" i="45"/>
  <c r="O13" i="45"/>
  <c r="O36" i="45"/>
  <c r="V46" i="45"/>
  <c r="O94" i="45"/>
  <c r="O7" i="45"/>
  <c r="O16" i="45"/>
  <c r="V13" i="45"/>
  <c r="P16" i="45"/>
  <c r="V24" i="45"/>
  <c r="P27" i="45"/>
  <c r="Q36" i="45"/>
  <c r="O39" i="45"/>
  <c r="V54" i="45"/>
  <c r="V86" i="45"/>
  <c r="D139" i="45"/>
  <c r="C140" i="45"/>
  <c r="C141" i="45"/>
  <c r="V47" i="45"/>
  <c r="P7" i="45"/>
  <c r="Q16" i="45"/>
  <c r="P18" i="45"/>
  <c r="Q27" i="45"/>
  <c r="V36" i="45"/>
  <c r="P39" i="45"/>
  <c r="V89" i="45"/>
  <c r="E139" i="45"/>
  <c r="D140" i="45"/>
  <c r="Q7" i="45"/>
  <c r="V16" i="45"/>
  <c r="Q18" i="45"/>
  <c r="V27" i="45"/>
  <c r="P30" i="45"/>
  <c r="Q39" i="45"/>
  <c r="P42" i="45"/>
  <c r="N46" i="45"/>
  <c r="N47" i="45"/>
  <c r="N60" i="45"/>
  <c r="V63" i="45"/>
  <c r="N68" i="45"/>
  <c r="V71" i="45"/>
  <c r="P93" i="45"/>
  <c r="P94" i="45"/>
  <c r="V7" i="45"/>
  <c r="P10" i="45"/>
  <c r="V18" i="45"/>
  <c r="P21" i="45"/>
  <c r="Q30" i="45"/>
  <c r="V39" i="45"/>
  <c r="Q42" i="45"/>
  <c r="O46" i="45"/>
  <c r="O47" i="45"/>
  <c r="V57" i="45"/>
  <c r="V65" i="45"/>
  <c r="Q93" i="45"/>
  <c r="Q94" i="45"/>
  <c r="V30" i="45"/>
  <c r="V42" i="45"/>
  <c r="P46" i="45"/>
  <c r="P47" i="45"/>
  <c r="O92" i="45"/>
  <c r="K139" i="45"/>
  <c r="V10" i="45"/>
  <c r="Q46" i="45"/>
  <c r="Q47" i="45"/>
  <c r="V93" i="45"/>
  <c r="K141" i="45"/>
  <c r="F139" i="45"/>
  <c r="N80" i="45"/>
  <c r="V83" i="45"/>
  <c r="P89" i="45"/>
  <c r="L139" i="45"/>
  <c r="D141" i="45"/>
  <c r="V94" i="45"/>
  <c r="F140" i="45"/>
  <c r="E141" i="45"/>
  <c r="E140" i="45"/>
  <c r="N57" i="45"/>
  <c r="N65" i="45"/>
  <c r="N77" i="45"/>
  <c r="N89" i="45"/>
  <c r="N93" i="45"/>
  <c r="F141" i="45"/>
  <c r="O93" i="45"/>
  <c r="K140" i="45"/>
  <c r="N54" i="45"/>
  <c r="N74" i="45"/>
  <c r="N86" i="45"/>
  <c r="N94" i="45"/>
  <c r="C139" i="45"/>
  <c r="N63" i="45"/>
  <c r="N71" i="45"/>
  <c r="L20" i="30"/>
  <c r="N53" i="33"/>
  <c r="O53" i="33"/>
  <c r="P53" i="33"/>
  <c r="Q53" i="33"/>
  <c r="W53" i="33"/>
  <c r="N54" i="33"/>
  <c r="O54" i="33"/>
  <c r="P54" i="33"/>
  <c r="Q54" i="33"/>
  <c r="W54" i="33"/>
  <c r="N55" i="33"/>
  <c r="O55" i="33"/>
  <c r="P55" i="33"/>
  <c r="Q55" i="33"/>
  <c r="W55" i="33"/>
  <c r="N56" i="33"/>
  <c r="O56" i="33"/>
  <c r="P56" i="33"/>
  <c r="Q56" i="33"/>
  <c r="W56" i="33"/>
  <c r="N57" i="33"/>
  <c r="O57" i="33"/>
  <c r="P57" i="33"/>
  <c r="Q57" i="33"/>
  <c r="W57" i="33"/>
  <c r="N58" i="33"/>
  <c r="O58" i="33"/>
  <c r="P58" i="33"/>
  <c r="Q58" i="33"/>
  <c r="W58" i="33"/>
  <c r="N60" i="33"/>
  <c r="O60" i="33"/>
  <c r="P60" i="33"/>
  <c r="Q60" i="33"/>
  <c r="W60" i="33"/>
  <c r="Q52" i="33"/>
  <c r="Q44" i="33"/>
  <c r="Q45" i="33"/>
  <c r="Q46" i="33"/>
  <c r="Q47" i="33"/>
  <c r="Q48" i="33"/>
  <c r="Q49" i="33"/>
  <c r="Q50" i="33"/>
  <c r="Q43" i="33"/>
  <c r="C28" i="33"/>
  <c r="D28" i="33"/>
  <c r="C29" i="33"/>
  <c r="D29" i="33"/>
  <c r="C30" i="33"/>
  <c r="D30" i="33"/>
  <c r="C31" i="33"/>
  <c r="D31" i="33"/>
  <c r="C32" i="33"/>
  <c r="D32" i="33"/>
  <c r="C33" i="33"/>
  <c r="D33" i="33"/>
  <c r="C35" i="33"/>
  <c r="N25" i="33"/>
  <c r="O25" i="33"/>
  <c r="P25" i="33"/>
  <c r="N18" i="33"/>
  <c r="O18" i="33"/>
  <c r="P18" i="33"/>
  <c r="N19" i="33"/>
  <c r="O19" i="33"/>
  <c r="P19" i="33"/>
  <c r="N20" i="33"/>
  <c r="O20" i="33"/>
  <c r="P20" i="33"/>
  <c r="N21" i="33"/>
  <c r="O21" i="33"/>
  <c r="P21" i="33"/>
  <c r="N22" i="33"/>
  <c r="O22" i="33"/>
  <c r="P22" i="33"/>
  <c r="N23" i="33"/>
  <c r="O23" i="33"/>
  <c r="P23" i="33"/>
  <c r="N15" i="33"/>
  <c r="O15" i="33"/>
  <c r="P15" i="33"/>
  <c r="N9" i="33"/>
  <c r="O9" i="33"/>
  <c r="P9" i="33"/>
  <c r="N10" i="33"/>
  <c r="O10" i="33"/>
  <c r="P10" i="33"/>
  <c r="N11" i="33"/>
  <c r="O11" i="33"/>
  <c r="P11" i="33"/>
  <c r="N12" i="33"/>
  <c r="O12" i="33"/>
  <c r="P12" i="33"/>
  <c r="N13" i="33"/>
  <c r="O13" i="33"/>
  <c r="P13" i="33"/>
  <c r="N14" i="33"/>
  <c r="O14" i="33"/>
  <c r="P14" i="33"/>
  <c r="Q7" i="33"/>
  <c r="Q26" i="33" s="1"/>
  <c r="C63" i="33"/>
  <c r="C98" i="33" s="1"/>
  <c r="D63" i="33"/>
  <c r="E63" i="33"/>
  <c r="E98" i="33" s="1"/>
  <c r="F63" i="33"/>
  <c r="F98" i="33" s="1"/>
  <c r="H63" i="33"/>
  <c r="H98" i="33" s="1"/>
  <c r="C64" i="33"/>
  <c r="D64" i="33"/>
  <c r="D99" i="33" s="1"/>
  <c r="E64" i="33"/>
  <c r="E99" i="33" s="1"/>
  <c r="F64" i="33"/>
  <c r="F99" i="33" s="1"/>
  <c r="H64" i="33"/>
  <c r="H99" i="33" s="1"/>
  <c r="C65" i="33"/>
  <c r="D65" i="33"/>
  <c r="E65" i="33"/>
  <c r="E100" i="33" s="1"/>
  <c r="F65" i="33"/>
  <c r="F100" i="33" s="1"/>
  <c r="H65" i="33"/>
  <c r="H100" i="33" s="1"/>
  <c r="C66" i="33"/>
  <c r="D66" i="33"/>
  <c r="D101" i="33" s="1"/>
  <c r="E66" i="33"/>
  <c r="E101" i="33" s="1"/>
  <c r="F66" i="33"/>
  <c r="F101" i="33" s="1"/>
  <c r="H66" i="33"/>
  <c r="H101" i="33" s="1"/>
  <c r="C67" i="33"/>
  <c r="D67" i="33"/>
  <c r="E67" i="33"/>
  <c r="F67" i="33"/>
  <c r="H67" i="33"/>
  <c r="H102" i="33" s="1"/>
  <c r="C68" i="33"/>
  <c r="D68" i="33"/>
  <c r="E68" i="33"/>
  <c r="E103" i="33" s="1"/>
  <c r="F68" i="33"/>
  <c r="F103" i="33" s="1"/>
  <c r="H68" i="33"/>
  <c r="H103" i="33" s="1"/>
  <c r="C70" i="33"/>
  <c r="D70" i="33"/>
  <c r="D105" i="33" s="1"/>
  <c r="E70" i="33"/>
  <c r="E105" i="33" s="1"/>
  <c r="F70" i="33"/>
  <c r="F105" i="33" s="1"/>
  <c r="H70" i="33"/>
  <c r="H105" i="33" s="1"/>
  <c r="F62" i="33"/>
  <c r="F97" i="33" s="1"/>
  <c r="H62" i="33"/>
  <c r="H97" i="33" s="1"/>
  <c r="F96" i="33"/>
  <c r="Q74" i="28"/>
  <c r="P57" i="28"/>
  <c r="Q57" i="28"/>
  <c r="S57" i="28"/>
  <c r="W57" i="28"/>
  <c r="P58" i="28"/>
  <c r="Q58" i="28"/>
  <c r="S58" i="28"/>
  <c r="W58" i="28"/>
  <c r="P59" i="28"/>
  <c r="Q59" i="28"/>
  <c r="S59" i="28"/>
  <c r="W59" i="28"/>
  <c r="P60" i="28"/>
  <c r="Q60" i="28"/>
  <c r="S60" i="28"/>
  <c r="W60" i="28"/>
  <c r="P61" i="28"/>
  <c r="Q61" i="28"/>
  <c r="S61" i="28"/>
  <c r="W61" i="28"/>
  <c r="P62" i="28"/>
  <c r="Q62" i="28"/>
  <c r="S62" i="28"/>
  <c r="W62" i="28"/>
  <c r="P63" i="28"/>
  <c r="Q63" i="28"/>
  <c r="S63" i="28"/>
  <c r="W63" i="28"/>
  <c r="P64" i="28"/>
  <c r="Q64" i="28"/>
  <c r="S64" i="28"/>
  <c r="W64" i="28"/>
  <c r="P65" i="28"/>
  <c r="Q65" i="28"/>
  <c r="S65" i="28"/>
  <c r="W65" i="28"/>
  <c r="Q56" i="28"/>
  <c r="P47" i="28"/>
  <c r="Q47" i="28"/>
  <c r="S47" i="28"/>
  <c r="W47" i="28"/>
  <c r="P48" i="28"/>
  <c r="Q48" i="28"/>
  <c r="S48" i="28"/>
  <c r="W48" i="28"/>
  <c r="P49" i="28"/>
  <c r="Q49" i="28"/>
  <c r="S49" i="28"/>
  <c r="W49" i="28"/>
  <c r="P50" i="28"/>
  <c r="Q50" i="28"/>
  <c r="S50" i="28"/>
  <c r="W50" i="28"/>
  <c r="P51" i="28"/>
  <c r="Q51" i="28"/>
  <c r="S51" i="28"/>
  <c r="W51" i="28"/>
  <c r="P52" i="28"/>
  <c r="Q52" i="28"/>
  <c r="S52" i="28"/>
  <c r="W52" i="28"/>
  <c r="P53" i="28"/>
  <c r="Q53" i="28"/>
  <c r="S53" i="28"/>
  <c r="W53" i="28"/>
  <c r="P54" i="28"/>
  <c r="Q54" i="28"/>
  <c r="S54" i="28"/>
  <c r="W54" i="28"/>
  <c r="Q46" i="28"/>
  <c r="Q45" i="28"/>
  <c r="Q19" i="28"/>
  <c r="Q20" i="28"/>
  <c r="Q21" i="28"/>
  <c r="Q22" i="28"/>
  <c r="Q27" i="28"/>
  <c r="Q18" i="28"/>
  <c r="Q16" i="28"/>
  <c r="P9" i="28"/>
  <c r="Q9" i="28"/>
  <c r="S9" i="28"/>
  <c r="W9" i="28"/>
  <c r="P10" i="28"/>
  <c r="Q10" i="28"/>
  <c r="S10" i="28"/>
  <c r="W10" i="28"/>
  <c r="P11" i="28"/>
  <c r="Q11" i="28"/>
  <c r="S11" i="28"/>
  <c r="W11" i="28"/>
  <c r="P12" i="28"/>
  <c r="Q12" i="28"/>
  <c r="S12" i="28"/>
  <c r="W12" i="28"/>
  <c r="P13" i="28"/>
  <c r="Q13" i="28"/>
  <c r="S13" i="28"/>
  <c r="W13" i="28"/>
  <c r="P14" i="28"/>
  <c r="Q14" i="28"/>
  <c r="S14" i="28"/>
  <c r="W14" i="28"/>
  <c r="P15" i="28"/>
  <c r="Q15" i="28"/>
  <c r="S15" i="28"/>
  <c r="W15" i="28"/>
  <c r="Q8" i="28"/>
  <c r="P44" i="30"/>
  <c r="Q44" i="30"/>
  <c r="S44" i="30"/>
  <c r="W44" i="30"/>
  <c r="Z44" i="30" s="1"/>
  <c r="P46" i="30"/>
  <c r="Q46" i="30"/>
  <c r="S46" i="30"/>
  <c r="P47" i="30"/>
  <c r="Q47" i="30"/>
  <c r="S47" i="30"/>
  <c r="W47" i="30"/>
  <c r="Z47" i="30" s="1"/>
  <c r="Q42" i="30"/>
  <c r="Q43" i="30"/>
  <c r="Q41" i="30"/>
  <c r="Q37" i="30"/>
  <c r="Q38" i="30"/>
  <c r="Q39" i="30"/>
  <c r="Q36" i="30"/>
  <c r="Q7" i="30"/>
  <c r="S7" i="30"/>
  <c r="Q8" i="30"/>
  <c r="S8" i="30"/>
  <c r="W8" i="30"/>
  <c r="Z8" i="30" s="1"/>
  <c r="Q9" i="30"/>
  <c r="S9" i="30"/>
  <c r="Q10" i="30"/>
  <c r="S10" i="30"/>
  <c r="Q11" i="30"/>
  <c r="S11" i="30"/>
  <c r="Q12" i="30"/>
  <c r="S12" i="30"/>
  <c r="Q13" i="30"/>
  <c r="W13" i="30"/>
  <c r="Z13" i="30" s="1"/>
  <c r="Q14" i="30"/>
  <c r="S14" i="30"/>
  <c r="W14" i="30"/>
  <c r="Z14" i="30" s="1"/>
  <c r="Q15" i="30"/>
  <c r="S15" i="30"/>
  <c r="W15" i="30"/>
  <c r="Z15" i="30" s="1"/>
  <c r="Q19" i="30"/>
  <c r="S19" i="30"/>
  <c r="W19" i="30"/>
  <c r="Z19" i="30" s="1"/>
  <c r="F48" i="30"/>
  <c r="Q7" i="28"/>
  <c r="Q55" i="28"/>
  <c r="F67" i="28"/>
  <c r="F68" i="28"/>
  <c r="F69" i="28"/>
  <c r="F70" i="28"/>
  <c r="F71" i="28"/>
  <c r="Q73" i="28"/>
  <c r="Q75" i="28"/>
  <c r="F76" i="28"/>
  <c r="D29" i="28"/>
  <c r="E29" i="28"/>
  <c r="F29" i="28"/>
  <c r="D30" i="28"/>
  <c r="E30" i="28"/>
  <c r="F30" i="28"/>
  <c r="D31" i="28"/>
  <c r="E31" i="28"/>
  <c r="F31" i="28"/>
  <c r="D32" i="28"/>
  <c r="E32" i="28"/>
  <c r="F32" i="28"/>
  <c r="D33" i="28"/>
  <c r="E33" i="28"/>
  <c r="F33" i="28"/>
  <c r="D34" i="28"/>
  <c r="E34" i="28"/>
  <c r="F34" i="28"/>
  <c r="D35" i="28"/>
  <c r="E35" i="28"/>
  <c r="E111" i="28" s="1"/>
  <c r="F35" i="28"/>
  <c r="F111" i="28" s="1"/>
  <c r="D37" i="28"/>
  <c r="D113" i="28" s="1"/>
  <c r="E37" i="28"/>
  <c r="E113" i="28" s="1"/>
  <c r="F37" i="28"/>
  <c r="F113" i="28" s="1"/>
  <c r="D38" i="28"/>
  <c r="E38" i="28"/>
  <c r="F38" i="28"/>
  <c r="C30" i="28"/>
  <c r="C31" i="28"/>
  <c r="C32" i="28"/>
  <c r="C33" i="28"/>
  <c r="C34" i="28"/>
  <c r="C35" i="28"/>
  <c r="C37" i="28"/>
  <c r="C38" i="28"/>
  <c r="F103" i="12"/>
  <c r="H103" i="12"/>
  <c r="F104" i="12"/>
  <c r="H104" i="12"/>
  <c r="F105" i="12"/>
  <c r="H105" i="12"/>
  <c r="F106" i="12"/>
  <c r="H106" i="12"/>
  <c r="F107" i="12"/>
  <c r="H107" i="12"/>
  <c r="F108" i="12"/>
  <c r="H108" i="12"/>
  <c r="F109" i="12"/>
  <c r="H109" i="12"/>
  <c r="F110" i="12"/>
  <c r="H110" i="12"/>
  <c r="F111" i="12"/>
  <c r="H111" i="12"/>
  <c r="F112" i="12"/>
  <c r="F113" i="12"/>
  <c r="F114" i="12"/>
  <c r="F115" i="12"/>
  <c r="H115" i="12"/>
  <c r="F116" i="12"/>
  <c r="H116" i="12"/>
  <c r="F117" i="12"/>
  <c r="H117" i="12"/>
  <c r="F118" i="12"/>
  <c r="H118" i="12"/>
  <c r="F119" i="12"/>
  <c r="H119" i="12"/>
  <c r="F120" i="12"/>
  <c r="H120" i="12"/>
  <c r="F121" i="12"/>
  <c r="H121" i="12"/>
  <c r="F122" i="12"/>
  <c r="H122" i="12"/>
  <c r="F123" i="12"/>
  <c r="H123" i="12"/>
  <c r="F124" i="12"/>
  <c r="H124" i="12"/>
  <c r="F125" i="12"/>
  <c r="H125" i="12"/>
  <c r="F126" i="12"/>
  <c r="H126" i="12"/>
  <c r="F127" i="12"/>
  <c r="H127" i="12"/>
  <c r="F128" i="12"/>
  <c r="H128" i="12"/>
  <c r="F129" i="12"/>
  <c r="H129" i="12"/>
  <c r="F130" i="12"/>
  <c r="H130" i="12"/>
  <c r="F131" i="12"/>
  <c r="H131" i="12"/>
  <c r="F132" i="12"/>
  <c r="H132" i="12"/>
  <c r="F133" i="12"/>
  <c r="H133" i="12"/>
  <c r="F134" i="12"/>
  <c r="H134" i="12"/>
  <c r="F135" i="12"/>
  <c r="H135" i="12"/>
  <c r="F136" i="12"/>
  <c r="H136" i="12"/>
  <c r="F137" i="12"/>
  <c r="H137" i="12"/>
  <c r="F138" i="12"/>
  <c r="H138" i="12"/>
  <c r="F139" i="12"/>
  <c r="H139" i="12"/>
  <c r="F140" i="12"/>
  <c r="H140" i="12"/>
  <c r="F141" i="12"/>
  <c r="H141" i="12"/>
  <c r="S55" i="12"/>
  <c r="Q56" i="12"/>
  <c r="S56" i="12"/>
  <c r="Q57" i="12"/>
  <c r="S57" i="12"/>
  <c r="S58" i="12"/>
  <c r="Q59" i="12"/>
  <c r="S59" i="12"/>
  <c r="Q60" i="12"/>
  <c r="S60" i="12"/>
  <c r="S61" i="12"/>
  <c r="Q62" i="12"/>
  <c r="S62" i="12"/>
  <c r="Q63" i="12"/>
  <c r="S63" i="12"/>
  <c r="S64" i="12"/>
  <c r="Q65" i="12"/>
  <c r="Q66" i="12"/>
  <c r="S67" i="12"/>
  <c r="Q68" i="12"/>
  <c r="S68" i="12"/>
  <c r="Q69" i="12"/>
  <c r="S69" i="12"/>
  <c r="S70" i="12"/>
  <c r="Q71" i="12"/>
  <c r="S71" i="12"/>
  <c r="Q72" i="12"/>
  <c r="S72" i="12"/>
  <c r="S73" i="12"/>
  <c r="Q74" i="12"/>
  <c r="S74" i="12"/>
  <c r="Q75" i="12"/>
  <c r="S75" i="12"/>
  <c r="S76" i="12"/>
  <c r="Q77" i="12"/>
  <c r="S77" i="12"/>
  <c r="Q78" i="12"/>
  <c r="S78" i="12"/>
  <c r="S79" i="12"/>
  <c r="Q80" i="12"/>
  <c r="S80" i="12"/>
  <c r="Q81" i="12"/>
  <c r="S81" i="12"/>
  <c r="S82" i="12"/>
  <c r="Q83" i="12"/>
  <c r="S83" i="12"/>
  <c r="Q84" i="12"/>
  <c r="S84" i="12"/>
  <c r="S85" i="12"/>
  <c r="Q86" i="12"/>
  <c r="S86" i="12"/>
  <c r="Q87" i="12"/>
  <c r="S87" i="12"/>
  <c r="S88" i="12"/>
  <c r="Q89" i="12"/>
  <c r="S89" i="12"/>
  <c r="Q90" i="12"/>
  <c r="S90" i="12"/>
  <c r="S91" i="12"/>
  <c r="Q92" i="12"/>
  <c r="S92" i="12"/>
  <c r="Q93" i="12"/>
  <c r="S93" i="12"/>
  <c r="F47" i="12"/>
  <c r="F48" i="12"/>
  <c r="Q8" i="12"/>
  <c r="Q9" i="12"/>
  <c r="Q11" i="12"/>
  <c r="Q12" i="12"/>
  <c r="Q14" i="12"/>
  <c r="Q15" i="12"/>
  <c r="Q17" i="12"/>
  <c r="Q18" i="12"/>
  <c r="Q20" i="12"/>
  <c r="Q21" i="12"/>
  <c r="Q23" i="12"/>
  <c r="Q24" i="12"/>
  <c r="Q26" i="12"/>
  <c r="Q27" i="12"/>
  <c r="Q29" i="12"/>
  <c r="Q30" i="12"/>
  <c r="Q32" i="12"/>
  <c r="Q33" i="12"/>
  <c r="Q35" i="12"/>
  <c r="Q36" i="12"/>
  <c r="Q38" i="12"/>
  <c r="Q39" i="12"/>
  <c r="Q41" i="12"/>
  <c r="Q42" i="12"/>
  <c r="Q44" i="12"/>
  <c r="Q45" i="12"/>
  <c r="F94" i="12"/>
  <c r="Q55" i="12" s="1"/>
  <c r="F95" i="12"/>
  <c r="F96" i="12"/>
  <c r="L76" i="30" l="1"/>
  <c r="N76" i="30" s="1"/>
  <c r="Y20" i="30"/>
  <c r="F76" i="30"/>
  <c r="Q54" i="30"/>
  <c r="D100" i="33"/>
  <c r="C99" i="33"/>
  <c r="D98" i="33"/>
  <c r="F114" i="28"/>
  <c r="F108" i="28"/>
  <c r="F106" i="28"/>
  <c r="F107" i="28"/>
  <c r="F109" i="28"/>
  <c r="F105" i="28"/>
  <c r="Q96" i="12"/>
  <c r="P45" i="47"/>
  <c r="N92" i="46"/>
  <c r="C101" i="33"/>
  <c r="C105" i="33"/>
  <c r="C100" i="33"/>
  <c r="N45" i="45"/>
  <c r="O45" i="47"/>
  <c r="P92" i="47"/>
  <c r="O92" i="46"/>
  <c r="Q92" i="45"/>
  <c r="P92" i="45"/>
  <c r="R7" i="21"/>
  <c r="R21" i="21"/>
  <c r="Q18" i="20"/>
  <c r="Q18" i="36"/>
  <c r="Q69" i="33"/>
  <c r="R69" i="33"/>
  <c r="S69" i="33"/>
  <c r="S70" i="33"/>
  <c r="S68" i="33"/>
  <c r="S67" i="33"/>
  <c r="S66" i="33"/>
  <c r="S65" i="33"/>
  <c r="S64" i="33"/>
  <c r="S63" i="33"/>
  <c r="R63" i="33"/>
  <c r="R65" i="33"/>
  <c r="R64" i="33"/>
  <c r="R67" i="33"/>
  <c r="R62" i="33"/>
  <c r="R68" i="33"/>
  <c r="R70" i="33"/>
  <c r="R66" i="33"/>
  <c r="S62" i="33"/>
  <c r="S92" i="47"/>
  <c r="Q20" i="30"/>
  <c r="Q29" i="28"/>
  <c r="S45" i="47"/>
  <c r="W92" i="46"/>
  <c r="Z92" i="46" s="1"/>
  <c r="S92" i="45"/>
  <c r="W7" i="30"/>
  <c r="Z7" i="30" s="1"/>
  <c r="S92" i="46"/>
  <c r="S45" i="46"/>
  <c r="S45" i="45"/>
  <c r="Q67" i="28"/>
  <c r="Q76" i="28"/>
  <c r="W92" i="47"/>
  <c r="W45" i="46"/>
  <c r="Z45" i="46" s="1"/>
  <c r="N45" i="47"/>
  <c r="O93" i="46"/>
  <c r="Q92" i="46"/>
  <c r="N45" i="46"/>
  <c r="N92" i="47"/>
  <c r="O92" i="47"/>
  <c r="W45" i="47"/>
  <c r="Z45" i="47" s="1"/>
  <c r="Q45" i="46"/>
  <c r="P92" i="46"/>
  <c r="P45" i="46"/>
  <c r="O45" i="46"/>
  <c r="O45" i="45"/>
  <c r="Q45" i="45"/>
  <c r="V45" i="45"/>
  <c r="P45" i="45"/>
  <c r="V92" i="45"/>
  <c r="W92" i="45"/>
  <c r="N92" i="45"/>
  <c r="Q70" i="33"/>
  <c r="W56" i="30"/>
  <c r="Z56" i="30" s="1"/>
  <c r="Q34" i="28"/>
  <c r="Q36" i="28"/>
  <c r="Q67" i="33"/>
  <c r="Q38" i="28"/>
  <c r="Q31" i="28"/>
  <c r="Q35" i="28"/>
  <c r="S56" i="30"/>
  <c r="S55" i="30"/>
  <c r="W12" i="30"/>
  <c r="Z12" i="30" s="1"/>
  <c r="S50" i="30"/>
  <c r="Q95" i="12"/>
  <c r="W55" i="30"/>
  <c r="Z55" i="30" s="1"/>
  <c r="W50" i="30"/>
  <c r="Z50" i="30" s="1"/>
  <c r="S53" i="30"/>
  <c r="W51" i="30"/>
  <c r="Z51" i="30" s="1"/>
  <c r="Q66" i="33"/>
  <c r="Q53" i="30"/>
  <c r="Q49" i="30"/>
  <c r="Q62" i="33"/>
  <c r="Q68" i="33"/>
  <c r="S52" i="30"/>
  <c r="Q68" i="28"/>
  <c r="W53" i="30"/>
  <c r="Z53" i="30" s="1"/>
  <c r="Q50" i="30"/>
  <c r="Q71" i="28"/>
  <c r="Q52" i="30"/>
  <c r="Q65" i="33"/>
  <c r="Q70" i="28"/>
  <c r="W52" i="30"/>
  <c r="Z52" i="30" s="1"/>
  <c r="S51" i="30"/>
  <c r="Q63" i="33"/>
  <c r="Q55" i="30"/>
  <c r="Q69" i="28"/>
  <c r="Q56" i="30"/>
  <c r="Q42" i="33"/>
  <c r="Q51" i="33"/>
  <c r="Q64" i="33"/>
  <c r="Q27" i="33"/>
  <c r="Q35" i="33"/>
  <c r="Q40" i="30"/>
  <c r="Q35" i="30"/>
  <c r="Q51" i="30"/>
  <c r="Q66" i="28"/>
  <c r="Q72" i="28"/>
  <c r="Q37" i="28"/>
  <c r="Q17" i="28"/>
  <c r="Q28" i="28" s="1"/>
  <c r="Q32" i="28"/>
  <c r="Q30" i="28"/>
  <c r="Q33" i="28"/>
  <c r="S94" i="12"/>
  <c r="Q82" i="12"/>
  <c r="Q70" i="12"/>
  <c r="Q58" i="12"/>
  <c r="Q85" i="12"/>
  <c r="Q73" i="12"/>
  <c r="Q61" i="12"/>
  <c r="F144" i="12"/>
  <c r="F143" i="12"/>
  <c r="Q88" i="12"/>
  <c r="Q76" i="12"/>
  <c r="Q64" i="12"/>
  <c r="Q91" i="12"/>
  <c r="Q79" i="12"/>
  <c r="Q67" i="12"/>
  <c r="R24" i="21" l="1"/>
  <c r="Q48" i="30"/>
  <c r="Q94" i="12"/>
  <c r="Q61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Q22" i="23" s="1"/>
  <c r="F45" i="23"/>
  <c r="Q46" i="23" s="1"/>
  <c r="F31" i="23"/>
  <c r="Q33" i="23" s="1"/>
  <c r="W29" i="23"/>
  <c r="F7" i="23"/>
  <c r="Q10" i="23" s="1"/>
  <c r="F31" i="22"/>
  <c r="Q36" i="22" s="1"/>
  <c r="F7" i="22"/>
  <c r="F45" i="22"/>
  <c r="F69" i="22" s="1"/>
  <c r="F21" i="22"/>
  <c r="Q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W5" i="22"/>
  <c r="F45" i="21"/>
  <c r="F21" i="21"/>
  <c r="Q22" i="21" l="1"/>
  <c r="R23" i="21"/>
  <c r="Q23" i="23"/>
  <c r="Q47" i="23"/>
  <c r="F24" i="22"/>
  <c r="Q21" i="22" s="1"/>
  <c r="Q16" i="23"/>
  <c r="F142" i="12"/>
  <c r="Q10" i="12"/>
  <c r="Q22" i="12"/>
  <c r="Q34" i="12"/>
  <c r="Q47" i="12"/>
  <c r="Q37" i="12"/>
  <c r="Q7" i="12"/>
  <c r="Q19" i="12"/>
  <c r="Q31" i="12"/>
  <c r="Q43" i="12"/>
  <c r="Q48" i="12"/>
  <c r="Q13" i="12"/>
  <c r="Q25" i="12"/>
  <c r="Q16" i="12"/>
  <c r="Q28" i="12"/>
  <c r="Q40" i="12"/>
  <c r="Q23" i="22"/>
  <c r="Q34" i="22"/>
  <c r="Q42" i="22"/>
  <c r="Q15" i="22"/>
  <c r="F69" i="21"/>
  <c r="Q39" i="23"/>
  <c r="Q23" i="21"/>
  <c r="Q46" i="21"/>
  <c r="Q16" i="22"/>
  <c r="Q43" i="22"/>
  <c r="Q35" i="22"/>
  <c r="Q17" i="23"/>
  <c r="Q9" i="23"/>
  <c r="Q40" i="23"/>
  <c r="F55" i="22"/>
  <c r="Q14" i="22"/>
  <c r="Q41" i="22"/>
  <c r="Q33" i="22"/>
  <c r="F48" i="23"/>
  <c r="Q31" i="23" s="1"/>
  <c r="Q15" i="23"/>
  <c r="Q38" i="23"/>
  <c r="Q8" i="22"/>
  <c r="Q13" i="22"/>
  <c r="Q40" i="22"/>
  <c r="Q46" i="22"/>
  <c r="F24" i="23"/>
  <c r="Q21" i="23" s="1"/>
  <c r="Q14" i="23"/>
  <c r="Q32" i="23"/>
  <c r="Q37" i="23"/>
  <c r="F55" i="23"/>
  <c r="Q20" i="22"/>
  <c r="Q12" i="22"/>
  <c r="Q39" i="22"/>
  <c r="Q47" i="22"/>
  <c r="Q8" i="23"/>
  <c r="Q13" i="23"/>
  <c r="Q44" i="23"/>
  <c r="Q36" i="23"/>
  <c r="Q19" i="22"/>
  <c r="Q11" i="22"/>
  <c r="Q38" i="22"/>
  <c r="Q20" i="23"/>
  <c r="Q12" i="23"/>
  <c r="Q43" i="23"/>
  <c r="Q35" i="23"/>
  <c r="F69" i="23"/>
  <c r="Q47" i="21"/>
  <c r="Q18" i="22"/>
  <c r="Q10" i="22"/>
  <c r="Q32" i="22"/>
  <c r="Q37" i="22"/>
  <c r="Q19" i="23"/>
  <c r="Q11" i="23"/>
  <c r="Q42" i="23"/>
  <c r="Q34" i="23"/>
  <c r="Q17" i="22"/>
  <c r="Q9" i="22"/>
  <c r="Q44" i="22"/>
  <c r="Q18" i="23"/>
  <c r="Q41" i="23"/>
  <c r="F48" i="22"/>
  <c r="F31" i="21"/>
  <c r="F48" i="21" s="1"/>
  <c r="F7" i="21"/>
  <c r="E25" i="20"/>
  <c r="E26" i="20"/>
  <c r="E25" i="19"/>
  <c r="E26" i="19"/>
  <c r="E25" i="36"/>
  <c r="E26" i="36"/>
  <c r="E18" i="36"/>
  <c r="P17" i="36" s="1"/>
  <c r="E9" i="36"/>
  <c r="P7" i="36" s="1"/>
  <c r="Q7" i="22" l="1"/>
  <c r="Q24" i="22" s="1"/>
  <c r="Q11" i="21"/>
  <c r="Q15" i="21"/>
  <c r="Q19" i="21"/>
  <c r="Q13" i="21"/>
  <c r="Q10" i="21"/>
  <c r="Q14" i="21"/>
  <c r="Q12" i="21"/>
  <c r="Q16" i="21"/>
  <c r="Q20" i="21"/>
  <c r="Q9" i="21"/>
  <c r="Q17" i="21"/>
  <c r="Q18" i="21"/>
  <c r="F72" i="22"/>
  <c r="Q45" i="23"/>
  <c r="Q48" i="23" s="1"/>
  <c r="Q7" i="23"/>
  <c r="Q24" i="23" s="1"/>
  <c r="Q46" i="12"/>
  <c r="P16" i="36"/>
  <c r="P18" i="36" s="1"/>
  <c r="Q45" i="21"/>
  <c r="F72" i="23"/>
  <c r="Q31" i="22"/>
  <c r="Q33" i="21"/>
  <c r="Q41" i="21"/>
  <c r="Q34" i="21"/>
  <c r="Q42" i="21"/>
  <c r="Q35" i="21"/>
  <c r="Q43" i="21"/>
  <c r="Q38" i="21"/>
  <c r="Q31" i="21"/>
  <c r="F55" i="21"/>
  <c r="Q36" i="21"/>
  <c r="Q44" i="21"/>
  <c r="Q39" i="21"/>
  <c r="Q37" i="21"/>
  <c r="Q32" i="21"/>
  <c r="Q40" i="21"/>
  <c r="P8" i="36"/>
  <c r="P9" i="36" s="1"/>
  <c r="E27" i="36"/>
  <c r="Q8" i="21"/>
  <c r="F24" i="21"/>
  <c r="Q45" i="22"/>
  <c r="E18" i="20"/>
  <c r="E9" i="20"/>
  <c r="E9" i="19"/>
  <c r="E18" i="19"/>
  <c r="B9" i="36"/>
  <c r="M7" i="36" s="1"/>
  <c r="C9" i="36"/>
  <c r="N7" i="36" s="1"/>
  <c r="D9" i="36"/>
  <c r="O7" i="36" s="1"/>
  <c r="X12" i="36"/>
  <c r="A14" i="36"/>
  <c r="V15" i="36"/>
  <c r="N16" i="36"/>
  <c r="N17" i="36"/>
  <c r="B18" i="36"/>
  <c r="M17" i="36" s="1"/>
  <c r="D18" i="36"/>
  <c r="O16" i="36" s="1"/>
  <c r="G18" i="36"/>
  <c r="M21" i="36"/>
  <c r="A23" i="36"/>
  <c r="B25" i="36"/>
  <c r="C25" i="36"/>
  <c r="D25" i="36"/>
  <c r="B26" i="36"/>
  <c r="C26" i="36"/>
  <c r="D26" i="36"/>
  <c r="Q48" i="21" l="1"/>
  <c r="R17" i="36"/>
  <c r="R16" i="36"/>
  <c r="R18" i="36" s="1"/>
  <c r="G27" i="36"/>
  <c r="B27" i="36"/>
  <c r="Q7" i="21"/>
  <c r="Q21" i="21"/>
  <c r="Q48" i="22"/>
  <c r="E27" i="20"/>
  <c r="P16" i="20"/>
  <c r="P17" i="20"/>
  <c r="P7" i="20"/>
  <c r="P8" i="20"/>
  <c r="F72" i="21"/>
  <c r="P16" i="19"/>
  <c r="P17" i="19"/>
  <c r="P7" i="19"/>
  <c r="P8" i="19"/>
  <c r="E27" i="19"/>
  <c r="N18" i="36"/>
  <c r="C27" i="36"/>
  <c r="M16" i="36"/>
  <c r="M18" i="36" s="1"/>
  <c r="D27" i="36"/>
  <c r="O8" i="36"/>
  <c r="O9" i="36" s="1"/>
  <c r="V18" i="36"/>
  <c r="N8" i="36"/>
  <c r="N9" i="36" s="1"/>
  <c r="M8" i="36"/>
  <c r="M9" i="36" s="1"/>
  <c r="O17" i="36"/>
  <c r="O18" i="36" s="1"/>
  <c r="Q24" i="21" l="1"/>
  <c r="V9" i="36"/>
  <c r="Y9" i="36" s="1"/>
  <c r="P9" i="20"/>
  <c r="P18" i="19"/>
  <c r="P18" i="20"/>
  <c r="P9" i="19"/>
  <c r="G18" i="19"/>
  <c r="G9" i="19"/>
  <c r="S42" i="30"/>
  <c r="S43" i="30"/>
  <c r="S41" i="30"/>
  <c r="S37" i="30"/>
  <c r="S38" i="30"/>
  <c r="S39" i="30"/>
  <c r="S36" i="30"/>
  <c r="S56" i="28"/>
  <c r="S46" i="28"/>
  <c r="S19" i="28"/>
  <c r="S20" i="28"/>
  <c r="S21" i="28"/>
  <c r="S22" i="28"/>
  <c r="S27" i="28"/>
  <c r="S18" i="28"/>
  <c r="S16" i="28"/>
  <c r="S8" i="28"/>
  <c r="R16" i="19" l="1"/>
  <c r="R17" i="19"/>
  <c r="G27" i="19"/>
  <c r="S32" i="28"/>
  <c r="S34" i="28"/>
  <c r="S36" i="28"/>
  <c r="S35" i="28"/>
  <c r="S37" i="28"/>
  <c r="S30" i="28"/>
  <c r="S33" i="28"/>
  <c r="S31" i="28"/>
  <c r="W35" i="28"/>
  <c r="W33" i="28"/>
  <c r="W31" i="28"/>
  <c r="W37" i="28"/>
  <c r="W34" i="28"/>
  <c r="W30" i="28"/>
  <c r="W36" i="28"/>
  <c r="W32" i="28"/>
  <c r="H67" i="28"/>
  <c r="H105" i="28" s="1"/>
  <c r="H68" i="28"/>
  <c r="H106" i="28" s="1"/>
  <c r="H69" i="28"/>
  <c r="H107" i="28" s="1"/>
  <c r="H70" i="28"/>
  <c r="H108" i="28" s="1"/>
  <c r="H71" i="28"/>
  <c r="H109" i="28" s="1"/>
  <c r="H76" i="28"/>
  <c r="H114" i="28" s="1"/>
  <c r="E94" i="12"/>
  <c r="H95" i="12"/>
  <c r="S95" i="12" s="1"/>
  <c r="H96" i="12"/>
  <c r="S96" i="12" s="1"/>
  <c r="H47" i="12"/>
  <c r="L47" i="12"/>
  <c r="Y47" i="12" s="1"/>
  <c r="H48" i="12"/>
  <c r="L48" i="12"/>
  <c r="Y48" i="12" s="1"/>
  <c r="H46" i="12"/>
  <c r="H45" i="22"/>
  <c r="H45" i="21"/>
  <c r="S47" i="21" s="1"/>
  <c r="H21" i="21"/>
  <c r="H31" i="21"/>
  <c r="S36" i="21" s="1"/>
  <c r="H7" i="21"/>
  <c r="K7" i="21"/>
  <c r="Y7" i="21" s="1"/>
  <c r="L142" i="12" l="1"/>
  <c r="N142" i="12" s="1"/>
  <c r="Y46" i="12"/>
  <c r="S9" i="21"/>
  <c r="S13" i="21"/>
  <c r="S17" i="21"/>
  <c r="S11" i="21"/>
  <c r="S19" i="21"/>
  <c r="S12" i="21"/>
  <c r="S20" i="21"/>
  <c r="S10" i="21"/>
  <c r="S14" i="21"/>
  <c r="S18" i="21"/>
  <c r="S15" i="21"/>
  <c r="S16" i="21"/>
  <c r="K24" i="21"/>
  <c r="Y24" i="21" s="1"/>
  <c r="V10" i="21"/>
  <c r="Z10" i="21" s="1"/>
  <c r="V14" i="21"/>
  <c r="Z14" i="21" s="1"/>
  <c r="V18" i="21"/>
  <c r="Z18" i="21" s="1"/>
  <c r="V16" i="21"/>
  <c r="Z16" i="21" s="1"/>
  <c r="V9" i="21"/>
  <c r="Z9" i="21" s="1"/>
  <c r="V17" i="21"/>
  <c r="Z17" i="21" s="1"/>
  <c r="V11" i="21"/>
  <c r="Z11" i="21" s="1"/>
  <c r="V15" i="21"/>
  <c r="Z15" i="21" s="1"/>
  <c r="V19" i="21"/>
  <c r="Z19" i="21" s="1"/>
  <c r="V12" i="21"/>
  <c r="Z12" i="21" s="1"/>
  <c r="V20" i="21"/>
  <c r="Z20" i="21" s="1"/>
  <c r="V13" i="21"/>
  <c r="Z13" i="21" s="1"/>
  <c r="S48" i="12"/>
  <c r="S47" i="12"/>
  <c r="S22" i="21"/>
  <c r="H69" i="21"/>
  <c r="S23" i="21"/>
  <c r="V8" i="21"/>
  <c r="Z8" i="21" s="1"/>
  <c r="S8" i="21"/>
  <c r="H55" i="21"/>
  <c r="S10" i="12"/>
  <c r="S19" i="12"/>
  <c r="S31" i="12"/>
  <c r="S43" i="12"/>
  <c r="S7" i="12"/>
  <c r="S28" i="12"/>
  <c r="S40" i="12"/>
  <c r="S16" i="12"/>
  <c r="S25" i="12"/>
  <c r="S37" i="12"/>
  <c r="S13" i="12"/>
  <c r="S22" i="12"/>
  <c r="S34" i="12"/>
  <c r="R18" i="19"/>
  <c r="S68" i="28"/>
  <c r="S76" i="28"/>
  <c r="S75" i="28"/>
  <c r="S70" i="28"/>
  <c r="S73" i="28"/>
  <c r="S69" i="28"/>
  <c r="S72" i="28"/>
  <c r="S74" i="28"/>
  <c r="S71" i="28"/>
  <c r="H144" i="12"/>
  <c r="H143" i="12"/>
  <c r="H142" i="12"/>
  <c r="S67" i="28"/>
  <c r="S29" i="28"/>
  <c r="S43" i="21"/>
  <c r="S35" i="21"/>
  <c r="S27" i="33"/>
  <c r="S7" i="33"/>
  <c r="S35" i="33"/>
  <c r="S55" i="28"/>
  <c r="S45" i="28"/>
  <c r="S17" i="28"/>
  <c r="S7" i="28"/>
  <c r="S38" i="28"/>
  <c r="S47" i="22"/>
  <c r="S46" i="22"/>
  <c r="S46" i="21"/>
  <c r="S42" i="21"/>
  <c r="S34" i="21"/>
  <c r="S41" i="21"/>
  <c r="S33" i="21"/>
  <c r="S40" i="21"/>
  <c r="S39" i="21"/>
  <c r="H48" i="21"/>
  <c r="S31" i="21" s="1"/>
  <c r="S38" i="21"/>
  <c r="S32" i="21"/>
  <c r="S37" i="21"/>
  <c r="S44" i="21"/>
  <c r="H24" i="21"/>
  <c r="S7" i="21" s="1"/>
  <c r="H96" i="33"/>
  <c r="S40" i="30"/>
  <c r="H56" i="23"/>
  <c r="H57" i="23"/>
  <c r="H58" i="23"/>
  <c r="H60" i="23"/>
  <c r="H61" i="23"/>
  <c r="H62" i="23"/>
  <c r="H63" i="23"/>
  <c r="H64" i="23"/>
  <c r="H65" i="23"/>
  <c r="H66" i="23"/>
  <c r="H67" i="23"/>
  <c r="H68" i="23"/>
  <c r="H70" i="23"/>
  <c r="H71" i="23"/>
  <c r="L53" i="23"/>
  <c r="H31" i="23"/>
  <c r="H45" i="23"/>
  <c r="H7" i="23"/>
  <c r="H21" i="23"/>
  <c r="H21" i="22"/>
  <c r="H69" i="22" s="1"/>
  <c r="H7" i="22"/>
  <c r="H31" i="22"/>
  <c r="J25" i="20"/>
  <c r="J26" i="20"/>
  <c r="G18" i="20"/>
  <c r="G9" i="20"/>
  <c r="S51" i="33" l="1"/>
  <c r="S42" i="33"/>
  <c r="H55" i="22"/>
  <c r="S21" i="21"/>
  <c r="S24" i="21" s="1"/>
  <c r="H72" i="21"/>
  <c r="S46" i="12"/>
  <c r="R16" i="20"/>
  <c r="R17" i="20"/>
  <c r="R7" i="20"/>
  <c r="G27" i="20"/>
  <c r="S26" i="33"/>
  <c r="S28" i="28"/>
  <c r="S49" i="30"/>
  <c r="R8" i="19"/>
  <c r="S66" i="28"/>
  <c r="S47" i="23"/>
  <c r="S46" i="23"/>
  <c r="S33" i="23"/>
  <c r="S41" i="23"/>
  <c r="S34" i="23"/>
  <c r="S42" i="23"/>
  <c r="S35" i="23"/>
  <c r="S43" i="23"/>
  <c r="S36" i="23"/>
  <c r="S44" i="23"/>
  <c r="S37" i="23"/>
  <c r="S32" i="23"/>
  <c r="S38" i="23"/>
  <c r="S40" i="23"/>
  <c r="S39" i="23"/>
  <c r="S22" i="23"/>
  <c r="S23" i="23"/>
  <c r="S16" i="23"/>
  <c r="H24" i="23"/>
  <c r="S21" i="23" s="1"/>
  <c r="S9" i="23"/>
  <c r="S17" i="23"/>
  <c r="S10" i="23"/>
  <c r="S18" i="23"/>
  <c r="S11" i="23"/>
  <c r="S19" i="23"/>
  <c r="S12" i="23"/>
  <c r="S20" i="23"/>
  <c r="S13" i="23"/>
  <c r="S8" i="23"/>
  <c r="S15" i="23"/>
  <c r="S14" i="23"/>
  <c r="H55" i="23"/>
  <c r="H48" i="22"/>
  <c r="S45" i="22" s="1"/>
  <c r="S33" i="22"/>
  <c r="S41" i="22"/>
  <c r="S43" i="22"/>
  <c r="S37" i="22"/>
  <c r="S34" i="22"/>
  <c r="S42" i="22"/>
  <c r="S35" i="22"/>
  <c r="S44" i="22"/>
  <c r="S32" i="22"/>
  <c r="S38" i="22"/>
  <c r="S36" i="22"/>
  <c r="S39" i="22"/>
  <c r="S40" i="22"/>
  <c r="S23" i="22"/>
  <c r="S22" i="22"/>
  <c r="S12" i="22"/>
  <c r="S20" i="22"/>
  <c r="S13" i="22"/>
  <c r="S8" i="22"/>
  <c r="S14" i="22"/>
  <c r="S11" i="22"/>
  <c r="S15" i="22"/>
  <c r="H24" i="22"/>
  <c r="S16" i="22"/>
  <c r="S9" i="22"/>
  <c r="S17" i="22"/>
  <c r="S10" i="22"/>
  <c r="S18" i="22"/>
  <c r="S19" i="22"/>
  <c r="S45" i="21"/>
  <c r="S48" i="21" s="1"/>
  <c r="R8" i="20"/>
  <c r="R7" i="19"/>
  <c r="S35" i="30"/>
  <c r="H69" i="23"/>
  <c r="H48" i="23"/>
  <c r="V6" i="19"/>
  <c r="S61" i="33" l="1"/>
  <c r="R9" i="20"/>
  <c r="S21" i="22"/>
  <c r="H72" i="22"/>
  <c r="R18" i="20"/>
  <c r="S31" i="22"/>
  <c r="S48" i="22" s="1"/>
  <c r="S7" i="23"/>
  <c r="S24" i="23" s="1"/>
  <c r="S20" i="30"/>
  <c r="R9" i="19"/>
  <c r="H72" i="23"/>
  <c r="S45" i="23"/>
  <c r="S31" i="23"/>
  <c r="S7" i="22"/>
  <c r="S48" i="30"/>
  <c r="E66" i="28"/>
  <c r="E104" i="28" s="1"/>
  <c r="E67" i="28"/>
  <c r="E105" i="28" s="1"/>
  <c r="L67" i="28"/>
  <c r="E68" i="28"/>
  <c r="E106" i="28" s="1"/>
  <c r="L68" i="28"/>
  <c r="E69" i="28"/>
  <c r="E107" i="28" s="1"/>
  <c r="L69" i="28"/>
  <c r="E70" i="28"/>
  <c r="E108" i="28" s="1"/>
  <c r="L70" i="28"/>
  <c r="E71" i="28"/>
  <c r="E109" i="28" s="1"/>
  <c r="L71" i="28"/>
  <c r="E76" i="28"/>
  <c r="E114" i="28" s="1"/>
  <c r="L76" i="28"/>
  <c r="S24" i="22" l="1"/>
  <c r="P75" i="28"/>
  <c r="P73" i="28"/>
  <c r="P74" i="28"/>
  <c r="P72" i="28"/>
  <c r="P70" i="28"/>
  <c r="P71" i="28"/>
  <c r="P69" i="28"/>
  <c r="P76" i="28"/>
  <c r="P68" i="28"/>
  <c r="W73" i="28"/>
  <c r="W68" i="28"/>
  <c r="W71" i="28"/>
  <c r="W76" i="28"/>
  <c r="W70" i="28"/>
  <c r="W72" i="28"/>
  <c r="W74" i="28"/>
  <c r="W75" i="28"/>
  <c r="W69" i="28"/>
  <c r="S48" i="23"/>
  <c r="L29" i="23"/>
  <c r="W5" i="23"/>
  <c r="L29" i="22"/>
  <c r="W29" i="21"/>
  <c r="L29" i="21"/>
  <c r="W5" i="21"/>
  <c r="K23" i="20"/>
  <c r="V14" i="20"/>
  <c r="K14" i="20"/>
  <c r="V5" i="20"/>
  <c r="K23" i="19"/>
  <c r="V14" i="19"/>
  <c r="V5" i="19"/>
  <c r="K14" i="19"/>
  <c r="E62" i="33" l="1"/>
  <c r="E97" i="33" s="1"/>
  <c r="D62" i="33"/>
  <c r="C62" i="33"/>
  <c r="W52" i="33"/>
  <c r="P52" i="33"/>
  <c r="W50" i="33"/>
  <c r="P50" i="33"/>
  <c r="W49" i="33"/>
  <c r="P49" i="33"/>
  <c r="W47" i="33"/>
  <c r="P47" i="33"/>
  <c r="W46" i="33"/>
  <c r="P46" i="33"/>
  <c r="W45" i="33"/>
  <c r="P45" i="33"/>
  <c r="W44" i="33"/>
  <c r="P44" i="33"/>
  <c r="W43" i="33"/>
  <c r="P43" i="33"/>
  <c r="D27" i="33"/>
  <c r="C27" i="33"/>
  <c r="P17" i="33"/>
  <c r="P8" i="33"/>
  <c r="E48" i="30"/>
  <c r="P54" i="30" s="1"/>
  <c r="C104" i="12"/>
  <c r="D104" i="12"/>
  <c r="E104" i="12"/>
  <c r="C105" i="12"/>
  <c r="D105" i="12"/>
  <c r="E105" i="12"/>
  <c r="C106" i="12"/>
  <c r="D106" i="12"/>
  <c r="E106" i="12"/>
  <c r="C107" i="12"/>
  <c r="D107" i="12"/>
  <c r="E107" i="12"/>
  <c r="C108" i="12"/>
  <c r="D108" i="12"/>
  <c r="E108" i="12"/>
  <c r="C109" i="12"/>
  <c r="D109" i="12"/>
  <c r="E109" i="12"/>
  <c r="C110" i="12"/>
  <c r="D110" i="12"/>
  <c r="E110" i="12"/>
  <c r="C111" i="12"/>
  <c r="D111" i="12"/>
  <c r="E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C116" i="12"/>
  <c r="D116" i="12"/>
  <c r="E116" i="12"/>
  <c r="C117" i="12"/>
  <c r="D117" i="12"/>
  <c r="E117" i="12"/>
  <c r="C118" i="12"/>
  <c r="D118" i="12"/>
  <c r="E118" i="12"/>
  <c r="C119" i="12"/>
  <c r="D119" i="12"/>
  <c r="E119" i="12"/>
  <c r="C120" i="12"/>
  <c r="D120" i="12"/>
  <c r="E120" i="12"/>
  <c r="C121" i="12"/>
  <c r="D121" i="12"/>
  <c r="E121" i="12"/>
  <c r="C122" i="12"/>
  <c r="D122" i="12"/>
  <c r="E122" i="12"/>
  <c r="C123" i="12"/>
  <c r="D123" i="12"/>
  <c r="E123" i="12"/>
  <c r="C124" i="12"/>
  <c r="D124" i="12"/>
  <c r="E124" i="12"/>
  <c r="C125" i="12"/>
  <c r="D125" i="12"/>
  <c r="E125" i="12"/>
  <c r="C126" i="12"/>
  <c r="D126" i="12"/>
  <c r="E126" i="12"/>
  <c r="C127" i="12"/>
  <c r="D127" i="12"/>
  <c r="E127" i="12"/>
  <c r="C128" i="12"/>
  <c r="D128" i="12"/>
  <c r="E128" i="12"/>
  <c r="C129" i="12"/>
  <c r="D129" i="12"/>
  <c r="E129" i="12"/>
  <c r="C130" i="12"/>
  <c r="D130" i="12"/>
  <c r="E130" i="12"/>
  <c r="C131" i="12"/>
  <c r="D131" i="12"/>
  <c r="E131" i="12"/>
  <c r="C132" i="12"/>
  <c r="D132" i="12"/>
  <c r="E132" i="12"/>
  <c r="C133" i="12"/>
  <c r="D133" i="12"/>
  <c r="E133" i="12"/>
  <c r="C134" i="12"/>
  <c r="D134" i="12"/>
  <c r="E134" i="12"/>
  <c r="C135" i="12"/>
  <c r="D135" i="12"/>
  <c r="E135" i="12"/>
  <c r="C136" i="12"/>
  <c r="D136" i="12"/>
  <c r="E136" i="12"/>
  <c r="C137" i="12"/>
  <c r="D137" i="12"/>
  <c r="E137" i="12"/>
  <c r="C138" i="12"/>
  <c r="D138" i="12"/>
  <c r="E138" i="12"/>
  <c r="C139" i="12"/>
  <c r="D139" i="12"/>
  <c r="E139" i="12"/>
  <c r="C140" i="12"/>
  <c r="D140" i="12"/>
  <c r="E140" i="12"/>
  <c r="C141" i="12"/>
  <c r="D141" i="12"/>
  <c r="E141" i="12"/>
  <c r="D103" i="12"/>
  <c r="E103" i="12"/>
  <c r="D47" i="12"/>
  <c r="E47" i="12"/>
  <c r="D48" i="12"/>
  <c r="E48" i="12"/>
  <c r="C48" i="12"/>
  <c r="C47" i="12"/>
  <c r="D46" i="12"/>
  <c r="D142" i="12" s="1"/>
  <c r="E46" i="12"/>
  <c r="E142" i="12" s="1"/>
  <c r="C97" i="33" l="1"/>
  <c r="E96" i="33"/>
  <c r="D97" i="33"/>
  <c r="P69" i="33"/>
  <c r="P30" i="33"/>
  <c r="P33" i="33"/>
  <c r="P32" i="33"/>
  <c r="P29" i="33"/>
  <c r="P31" i="33"/>
  <c r="P34" i="33"/>
  <c r="P28" i="33"/>
  <c r="W69" i="33"/>
  <c r="P55" i="30"/>
  <c r="P50" i="30"/>
  <c r="P56" i="30"/>
  <c r="P51" i="30"/>
  <c r="P53" i="30"/>
  <c r="P52" i="30"/>
  <c r="P70" i="33"/>
  <c r="P64" i="33"/>
  <c r="P63" i="33"/>
  <c r="P68" i="33"/>
  <c r="P67" i="33"/>
  <c r="P66" i="33"/>
  <c r="P65" i="33"/>
  <c r="W64" i="33"/>
  <c r="W63" i="33"/>
  <c r="W70" i="33"/>
  <c r="W68" i="33"/>
  <c r="W67" i="33"/>
  <c r="W66" i="33"/>
  <c r="W65" i="33"/>
  <c r="O47" i="12"/>
  <c r="W16" i="33"/>
  <c r="P47" i="12"/>
  <c r="P51" i="33"/>
  <c r="P7" i="33"/>
  <c r="W47" i="12"/>
  <c r="Z47" i="12" s="1"/>
  <c r="W7" i="33"/>
  <c r="P16" i="33"/>
  <c r="P27" i="33"/>
  <c r="C26" i="33"/>
  <c r="N34" i="33" s="1"/>
  <c r="W27" i="33"/>
  <c r="P35" i="33"/>
  <c r="P42" i="33"/>
  <c r="O8" i="33"/>
  <c r="O17" i="33"/>
  <c r="O43" i="33"/>
  <c r="O45" i="33"/>
  <c r="O47" i="33"/>
  <c r="O50" i="33"/>
  <c r="O52" i="33"/>
  <c r="D96" i="33"/>
  <c r="W51" i="33"/>
  <c r="N8" i="33"/>
  <c r="N17" i="33"/>
  <c r="W35" i="33"/>
  <c r="W42" i="33"/>
  <c r="O44" i="33"/>
  <c r="O46" i="33"/>
  <c r="O49" i="33"/>
  <c r="W62" i="33"/>
  <c r="C61" i="33"/>
  <c r="N43" i="33"/>
  <c r="N44" i="33"/>
  <c r="N45" i="33"/>
  <c r="N46" i="33"/>
  <c r="N47" i="33"/>
  <c r="N49" i="33"/>
  <c r="N50" i="33"/>
  <c r="N52" i="33"/>
  <c r="P62" i="33"/>
  <c r="C96" i="33" l="1"/>
  <c r="N69" i="33"/>
  <c r="O69" i="33"/>
  <c r="O34" i="33"/>
  <c r="O31" i="33"/>
  <c r="O30" i="33"/>
  <c r="O33" i="33"/>
  <c r="O29" i="33"/>
  <c r="O28" i="33"/>
  <c r="O32" i="33"/>
  <c r="N7" i="33"/>
  <c r="N31" i="33"/>
  <c r="N29" i="33"/>
  <c r="N32" i="33"/>
  <c r="N28" i="33"/>
  <c r="N30" i="33"/>
  <c r="N33" i="33"/>
  <c r="N67" i="33"/>
  <c r="N65" i="33"/>
  <c r="N64" i="33"/>
  <c r="N66" i="33"/>
  <c r="N68" i="33"/>
  <c r="N70" i="33"/>
  <c r="N63" i="33"/>
  <c r="O70" i="33"/>
  <c r="O67" i="33"/>
  <c r="O66" i="33"/>
  <c r="O64" i="33"/>
  <c r="O68" i="33"/>
  <c r="O65" i="33"/>
  <c r="O63" i="33"/>
  <c r="P26" i="33"/>
  <c r="P61" i="33"/>
  <c r="W26" i="33"/>
  <c r="N16" i="33"/>
  <c r="N42" i="33"/>
  <c r="O62" i="33"/>
  <c r="O7" i="33"/>
  <c r="N62" i="33"/>
  <c r="O35" i="33"/>
  <c r="N35" i="33"/>
  <c r="W61" i="33"/>
  <c r="O16" i="33"/>
  <c r="O42" i="33"/>
  <c r="O27" i="33"/>
  <c r="N27" i="33"/>
  <c r="N51" i="33"/>
  <c r="O51" i="33"/>
  <c r="N26" i="33" l="1"/>
  <c r="N61" i="33"/>
  <c r="O26" i="33"/>
  <c r="O61" i="33"/>
  <c r="C9" i="19" l="1"/>
  <c r="D9" i="19"/>
  <c r="B9" i="19"/>
  <c r="V8" i="19"/>
  <c r="L56" i="23" l="1"/>
  <c r="L57" i="23"/>
  <c r="L58" i="23"/>
  <c r="L60" i="23"/>
  <c r="L61" i="23"/>
  <c r="L62" i="23"/>
  <c r="L63" i="23"/>
  <c r="L64" i="23"/>
  <c r="L65" i="23"/>
  <c r="L66" i="23"/>
  <c r="L67" i="23"/>
  <c r="L68" i="23"/>
  <c r="L70" i="23"/>
  <c r="L71" i="23"/>
  <c r="L45" i="23"/>
  <c r="W46" i="23" s="1"/>
  <c r="L31" i="23"/>
  <c r="L21" i="23"/>
  <c r="L7" i="23"/>
  <c r="L45" i="22"/>
  <c r="L31" i="22"/>
  <c r="L21" i="22"/>
  <c r="W23" i="22" s="1"/>
  <c r="L7" i="22"/>
  <c r="W8" i="22" s="1"/>
  <c r="L56" i="21"/>
  <c r="L70" i="21"/>
  <c r="L71" i="21"/>
  <c r="W47" i="21"/>
  <c r="L31" i="21"/>
  <c r="L48" i="21" s="1"/>
  <c r="K25" i="20"/>
  <c r="K26" i="20"/>
  <c r="K27" i="20"/>
  <c r="K13" i="16"/>
  <c r="V16" i="20"/>
  <c r="V17" i="20"/>
  <c r="V7" i="20"/>
  <c r="V8" i="20"/>
  <c r="K25" i="19"/>
  <c r="M25" i="19" s="1"/>
  <c r="K26" i="19"/>
  <c r="M26" i="19" s="1"/>
  <c r="K27" i="19"/>
  <c r="M27" i="19" s="1"/>
  <c r="V17" i="19"/>
  <c r="Y17" i="19" s="1"/>
  <c r="V16" i="19"/>
  <c r="Y16" i="19" s="1"/>
  <c r="V7" i="19"/>
  <c r="V9" i="19" l="1"/>
  <c r="W47" i="22"/>
  <c r="L69" i="22"/>
  <c r="V18" i="20"/>
  <c r="V18" i="19"/>
  <c r="Y18" i="19" s="1"/>
  <c r="W46" i="22"/>
  <c r="W18" i="22"/>
  <c r="W14" i="22"/>
  <c r="W39" i="21"/>
  <c r="W21" i="21"/>
  <c r="L48" i="23"/>
  <c r="W45" i="23" s="1"/>
  <c r="L24" i="23"/>
  <c r="W22" i="23" s="1"/>
  <c r="L48" i="22"/>
  <c r="W31" i="22" s="1"/>
  <c r="W33" i="22"/>
  <c r="W41" i="22"/>
  <c r="W37" i="22"/>
  <c r="W10" i="22"/>
  <c r="L24" i="22"/>
  <c r="W7" i="22" s="1"/>
  <c r="W22" i="22"/>
  <c r="W44" i="21"/>
  <c r="W32" i="21"/>
  <c r="W41" i="21"/>
  <c r="W36" i="21"/>
  <c r="W33" i="21"/>
  <c r="V9" i="20"/>
  <c r="W38" i="21"/>
  <c r="W46" i="21"/>
  <c r="L69" i="21"/>
  <c r="W17" i="22"/>
  <c r="W13" i="22"/>
  <c r="W9" i="22"/>
  <c r="W43" i="21"/>
  <c r="W35" i="21"/>
  <c r="W40" i="21"/>
  <c r="W20" i="22"/>
  <c r="W16" i="22"/>
  <c r="W12" i="22"/>
  <c r="W37" i="21"/>
  <c r="W42" i="21"/>
  <c r="W34" i="21"/>
  <c r="L55" i="21"/>
  <c r="W19" i="22"/>
  <c r="W15" i="22"/>
  <c r="W11" i="22"/>
  <c r="L55" i="22"/>
  <c r="W42" i="23"/>
  <c r="W38" i="23"/>
  <c r="W34" i="23"/>
  <c r="L55" i="23"/>
  <c r="W44" i="22"/>
  <c r="W40" i="22"/>
  <c r="W32" i="23"/>
  <c r="W41" i="23"/>
  <c r="W37" i="23"/>
  <c r="W33" i="23"/>
  <c r="L69" i="23"/>
  <c r="W43" i="22"/>
  <c r="W39" i="22"/>
  <c r="W35" i="22"/>
  <c r="W47" i="23"/>
  <c r="W44" i="23"/>
  <c r="W40" i="23"/>
  <c r="W36" i="23"/>
  <c r="W42" i="22"/>
  <c r="W38" i="22"/>
  <c r="W34" i="22"/>
  <c r="W32" i="22"/>
  <c r="W43" i="23"/>
  <c r="W39" i="23"/>
  <c r="W35" i="23"/>
  <c r="W8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W7" i="21" l="1"/>
  <c r="W24" i="21" s="1"/>
  <c r="L72" i="21"/>
  <c r="W7" i="23"/>
  <c r="W21" i="23"/>
  <c r="W45" i="22"/>
  <c r="W48" i="22" s="1"/>
  <c r="L72" i="22"/>
  <c r="W21" i="22"/>
  <c r="W24" i="22" s="1"/>
  <c r="L72" i="23"/>
  <c r="W23" i="23"/>
  <c r="W31" i="23"/>
  <c r="W45" i="21"/>
  <c r="W31" i="21"/>
  <c r="W24" i="23" l="1"/>
  <c r="W48" i="23"/>
  <c r="W48" i="21"/>
  <c r="K45" i="22" l="1"/>
  <c r="V46" i="22" l="1"/>
  <c r="V47" i="22"/>
  <c r="K45" i="21"/>
  <c r="K69" i="21" l="1"/>
  <c r="Y45" i="21"/>
  <c r="V47" i="21"/>
  <c r="Z47" i="21" s="1"/>
  <c r="V46" i="21"/>
  <c r="Z46" i="21" s="1"/>
  <c r="P41" i="30"/>
  <c r="D40" i="30"/>
  <c r="O45" i="30" s="1"/>
  <c r="C40" i="30"/>
  <c r="P39" i="30"/>
  <c r="D35" i="30"/>
  <c r="C35" i="30"/>
  <c r="C12" i="30"/>
  <c r="N17" i="30" s="1"/>
  <c r="D7" i="30"/>
  <c r="C7" i="30"/>
  <c r="D55" i="28"/>
  <c r="C55" i="28"/>
  <c r="D45" i="28"/>
  <c r="C45" i="28"/>
  <c r="D76" i="28"/>
  <c r="D114" i="28" s="1"/>
  <c r="C76" i="28"/>
  <c r="C114" i="28" s="1"/>
  <c r="D71" i="28"/>
  <c r="D109" i="28" s="1"/>
  <c r="C71" i="28"/>
  <c r="C109" i="28" s="1"/>
  <c r="D70" i="28"/>
  <c r="D108" i="28" s="1"/>
  <c r="C70" i="28"/>
  <c r="C108" i="28" s="1"/>
  <c r="D69" i="28"/>
  <c r="D107" i="28" s="1"/>
  <c r="C69" i="28"/>
  <c r="C107" i="28" s="1"/>
  <c r="D68" i="28"/>
  <c r="D106" i="28" s="1"/>
  <c r="C68" i="28"/>
  <c r="C106" i="28" s="1"/>
  <c r="D67" i="28"/>
  <c r="D105" i="28" s="1"/>
  <c r="C67" i="28"/>
  <c r="D17" i="28"/>
  <c r="D7" i="28"/>
  <c r="C17" i="28"/>
  <c r="C7" i="28"/>
  <c r="C29" i="28"/>
  <c r="C46" i="12"/>
  <c r="N46" i="30" l="1"/>
  <c r="N45" i="30"/>
  <c r="D83" i="28"/>
  <c r="D93" i="28"/>
  <c r="C105" i="28"/>
  <c r="C83" i="28"/>
  <c r="C93" i="28"/>
  <c r="N25" i="28"/>
  <c r="N24" i="28"/>
  <c r="D28" i="28"/>
  <c r="D68" i="30"/>
  <c r="C68" i="30"/>
  <c r="C63" i="30"/>
  <c r="D63" i="30"/>
  <c r="O19" i="30"/>
  <c r="O18" i="30"/>
  <c r="O16" i="30"/>
  <c r="N47" i="28"/>
  <c r="N48" i="28"/>
  <c r="N49" i="28"/>
  <c r="N50" i="28"/>
  <c r="N51" i="28"/>
  <c r="N52" i="28"/>
  <c r="N53" i="28"/>
  <c r="N54" i="28"/>
  <c r="O44" i="30"/>
  <c r="O46" i="30"/>
  <c r="O47" i="30"/>
  <c r="N11" i="28"/>
  <c r="N12" i="28"/>
  <c r="N13" i="28"/>
  <c r="N14" i="28"/>
  <c r="N15" i="28"/>
  <c r="N9" i="28"/>
  <c r="N10" i="28"/>
  <c r="O10" i="28"/>
  <c r="O11" i="28"/>
  <c r="O12" i="28"/>
  <c r="O9" i="28"/>
  <c r="O13" i="28"/>
  <c r="O14" i="28"/>
  <c r="O15" i="28"/>
  <c r="N60" i="28"/>
  <c r="N65" i="28"/>
  <c r="N57" i="28"/>
  <c r="N62" i="28"/>
  <c r="N61" i="28"/>
  <c r="N58" i="28"/>
  <c r="N64" i="28"/>
  <c r="N59" i="28"/>
  <c r="N63" i="28"/>
  <c r="O57" i="28"/>
  <c r="O58" i="28"/>
  <c r="O59" i="28"/>
  <c r="O60" i="28"/>
  <c r="O61" i="28"/>
  <c r="O62" i="28"/>
  <c r="O63" i="28"/>
  <c r="O64" i="28"/>
  <c r="O65" i="28"/>
  <c r="N20" i="28"/>
  <c r="N23" i="28"/>
  <c r="N26" i="28"/>
  <c r="O47" i="28"/>
  <c r="O48" i="28"/>
  <c r="O49" i="28"/>
  <c r="O50" i="28"/>
  <c r="O51" i="28"/>
  <c r="O52" i="28"/>
  <c r="O53" i="28"/>
  <c r="O54" i="28"/>
  <c r="O19" i="28"/>
  <c r="O25" i="28"/>
  <c r="O23" i="28"/>
  <c r="O24" i="28"/>
  <c r="O26" i="28"/>
  <c r="N44" i="30"/>
  <c r="N47" i="30"/>
  <c r="N16" i="30"/>
  <c r="N18" i="30"/>
  <c r="C142" i="12"/>
  <c r="N47" i="12"/>
  <c r="D48" i="30"/>
  <c r="O54" i="30" s="1"/>
  <c r="D20" i="30"/>
  <c r="O9" i="30"/>
  <c r="O10" i="30"/>
  <c r="P43" i="30"/>
  <c r="O42" i="30"/>
  <c r="O38" i="30"/>
  <c r="P36" i="30"/>
  <c r="O37" i="30"/>
  <c r="O15" i="30"/>
  <c r="N8" i="30"/>
  <c r="P8" i="30"/>
  <c r="N11" i="30"/>
  <c r="P11" i="30"/>
  <c r="N15" i="30"/>
  <c r="P15" i="30"/>
  <c r="N13" i="30"/>
  <c r="P14" i="30"/>
  <c r="N19" i="30"/>
  <c r="C20" i="30"/>
  <c r="O8" i="30"/>
  <c r="N9" i="30"/>
  <c r="P9" i="30"/>
  <c r="N10" i="30"/>
  <c r="P10" i="30"/>
  <c r="O11" i="30"/>
  <c r="P13" i="30"/>
  <c r="N14" i="30"/>
  <c r="P19" i="30"/>
  <c r="E20" i="30"/>
  <c r="E76" i="30" s="1"/>
  <c r="C48" i="30"/>
  <c r="N54" i="30" s="1"/>
  <c r="N38" i="30"/>
  <c r="N37" i="30"/>
  <c r="P35" i="30"/>
  <c r="P38" i="30"/>
  <c r="P37" i="30"/>
  <c r="W38" i="30"/>
  <c r="Z38" i="30" s="1"/>
  <c r="W37" i="30"/>
  <c r="Z37" i="30" s="1"/>
  <c r="W35" i="30"/>
  <c r="Z35" i="30" s="1"/>
  <c r="N36" i="30"/>
  <c r="W36" i="30"/>
  <c r="Z36" i="30" s="1"/>
  <c r="N39" i="30"/>
  <c r="W39" i="30"/>
  <c r="Z39" i="30" s="1"/>
  <c r="N42" i="30"/>
  <c r="N43" i="30"/>
  <c r="P42" i="30"/>
  <c r="W42" i="30"/>
  <c r="Z42" i="30" s="1"/>
  <c r="W43" i="30"/>
  <c r="Z43" i="30" s="1"/>
  <c r="N41" i="30"/>
  <c r="W41" i="30"/>
  <c r="Z41" i="30" s="1"/>
  <c r="O13" i="30"/>
  <c r="O14" i="30"/>
  <c r="O36" i="30"/>
  <c r="O39" i="30"/>
  <c r="O43" i="30"/>
  <c r="O41" i="30"/>
  <c r="P46" i="28"/>
  <c r="C66" i="28"/>
  <c r="N56" i="28"/>
  <c r="W46" i="28"/>
  <c r="N46" i="28"/>
  <c r="P56" i="28"/>
  <c r="W56" i="28"/>
  <c r="O46" i="28"/>
  <c r="O56" i="28"/>
  <c r="D66" i="28"/>
  <c r="C28" i="28"/>
  <c r="W8" i="28"/>
  <c r="O18" i="28"/>
  <c r="P27" i="28"/>
  <c r="N27" i="28"/>
  <c r="O22" i="28"/>
  <c r="W21" i="28"/>
  <c r="P21" i="28"/>
  <c r="N21" i="28"/>
  <c r="O20" i="28"/>
  <c r="W19" i="28"/>
  <c r="P19" i="28"/>
  <c r="N19" i="28"/>
  <c r="N16" i="28"/>
  <c r="P8" i="28"/>
  <c r="N18" i="28"/>
  <c r="P18" i="28"/>
  <c r="W18" i="28"/>
  <c r="O27" i="28"/>
  <c r="W22" i="28"/>
  <c r="P22" i="28"/>
  <c r="N22" i="28"/>
  <c r="O21" i="28"/>
  <c r="W20" i="28"/>
  <c r="P20" i="28"/>
  <c r="N8" i="28"/>
  <c r="O8" i="28"/>
  <c r="W16" i="28"/>
  <c r="P16" i="28"/>
  <c r="O16" i="28"/>
  <c r="V28" i="30" l="1"/>
  <c r="N23" i="30"/>
  <c r="N22" i="30"/>
  <c r="Q26" i="30"/>
  <c r="S26" i="30"/>
  <c r="W21" i="30"/>
  <c r="W22" i="30"/>
  <c r="O26" i="30"/>
  <c r="R26" i="30"/>
  <c r="N26" i="30"/>
  <c r="S22" i="30"/>
  <c r="W23" i="30"/>
  <c r="W24" i="30"/>
  <c r="W25" i="30"/>
  <c r="P26" i="30"/>
  <c r="T26" i="30"/>
  <c r="W26" i="30"/>
  <c r="V21" i="30"/>
  <c r="U25" i="30"/>
  <c r="V26" i="30"/>
  <c r="V27" i="30"/>
  <c r="W27" i="30"/>
  <c r="Z27" i="30" s="1"/>
  <c r="U21" i="30"/>
  <c r="U22" i="30"/>
  <c r="V22" i="30"/>
  <c r="U23" i="30"/>
  <c r="V23" i="30"/>
  <c r="U24" i="30"/>
  <c r="V24" i="30"/>
  <c r="V25" i="30"/>
  <c r="U26" i="30"/>
  <c r="U27" i="30"/>
  <c r="U28" i="30"/>
  <c r="O21" i="30"/>
  <c r="P21" i="30"/>
  <c r="Q21" i="30"/>
  <c r="R21" i="30"/>
  <c r="S21" i="30"/>
  <c r="T21" i="30"/>
  <c r="O22" i="30"/>
  <c r="P22" i="30"/>
  <c r="Q22" i="30"/>
  <c r="R22" i="30"/>
  <c r="N28" i="30"/>
  <c r="T22" i="30"/>
  <c r="O23" i="30"/>
  <c r="P23" i="30"/>
  <c r="Q23" i="30"/>
  <c r="R23" i="30"/>
  <c r="S23" i="30"/>
  <c r="T23" i="30"/>
  <c r="O24" i="30"/>
  <c r="P24" i="30"/>
  <c r="Q24" i="30"/>
  <c r="R24" i="30"/>
  <c r="S24" i="30"/>
  <c r="T24" i="30"/>
  <c r="O25" i="30"/>
  <c r="P25" i="30"/>
  <c r="Q25" i="30"/>
  <c r="R25" i="30"/>
  <c r="S25" i="30"/>
  <c r="T25" i="30"/>
  <c r="O27" i="30"/>
  <c r="P27" i="30"/>
  <c r="Q27" i="30"/>
  <c r="R27" i="30"/>
  <c r="S27" i="30"/>
  <c r="T27" i="30"/>
  <c r="O28" i="30"/>
  <c r="P28" i="30"/>
  <c r="Q28" i="30"/>
  <c r="R28" i="30"/>
  <c r="S28" i="30"/>
  <c r="T28" i="30"/>
  <c r="W28" i="30"/>
  <c r="N27" i="30"/>
  <c r="N25" i="30"/>
  <c r="N24" i="30"/>
  <c r="D104" i="28"/>
  <c r="C104" i="28"/>
  <c r="C76" i="30"/>
  <c r="D76" i="30"/>
  <c r="N69" i="28"/>
  <c r="O73" i="28"/>
  <c r="O75" i="28"/>
  <c r="O74" i="28"/>
  <c r="O72" i="28"/>
  <c r="N76" i="28"/>
  <c r="N71" i="28"/>
  <c r="O76" i="28"/>
  <c r="N7" i="30"/>
  <c r="O56" i="30"/>
  <c r="O53" i="30"/>
  <c r="O52" i="30"/>
  <c r="O55" i="30"/>
  <c r="O50" i="30"/>
  <c r="O51" i="30"/>
  <c r="N68" i="28"/>
  <c r="O70" i="28"/>
  <c r="P37" i="28"/>
  <c r="P32" i="28"/>
  <c r="P31" i="28"/>
  <c r="P33" i="28"/>
  <c r="P34" i="28"/>
  <c r="P35" i="28"/>
  <c r="P36" i="28"/>
  <c r="P30" i="28"/>
  <c r="N74" i="28"/>
  <c r="N72" i="28"/>
  <c r="N75" i="28"/>
  <c r="N73" i="28"/>
  <c r="N50" i="30"/>
  <c r="N56" i="30"/>
  <c r="N55" i="30"/>
  <c r="N51" i="30"/>
  <c r="N53" i="30"/>
  <c r="N52" i="30"/>
  <c r="O68" i="28"/>
  <c r="O38" i="28"/>
  <c r="O32" i="28"/>
  <c r="O35" i="28"/>
  <c r="O30" i="28"/>
  <c r="O37" i="28"/>
  <c r="O34" i="28"/>
  <c r="O31" i="28"/>
  <c r="O33" i="28"/>
  <c r="O36" i="28"/>
  <c r="N70" i="28"/>
  <c r="O69" i="28"/>
  <c r="O71" i="28"/>
  <c r="N35" i="28"/>
  <c r="N30" i="28"/>
  <c r="N31" i="28"/>
  <c r="N37" i="28"/>
  <c r="N36" i="28"/>
  <c r="N34" i="28"/>
  <c r="N33" i="28"/>
  <c r="N32" i="28"/>
  <c r="P38" i="28"/>
  <c r="O7" i="30"/>
  <c r="O7" i="28"/>
  <c r="N67" i="28"/>
  <c r="P55" i="28"/>
  <c r="N40" i="30"/>
  <c r="N38" i="28"/>
  <c r="P45" i="28"/>
  <c r="N55" i="28"/>
  <c r="N35" i="30"/>
  <c r="N21" i="30"/>
  <c r="O35" i="30"/>
  <c r="P40" i="30"/>
  <c r="P48" i="30" s="1"/>
  <c r="O12" i="30"/>
  <c r="O49" i="30"/>
  <c r="O40" i="30"/>
  <c r="P7" i="30"/>
  <c r="P12" i="30"/>
  <c r="N12" i="30"/>
  <c r="W49" i="30"/>
  <c r="Z49" i="30" s="1"/>
  <c r="P49" i="30"/>
  <c r="N49" i="30"/>
  <c r="W40" i="30"/>
  <c r="Z40" i="30" s="1"/>
  <c r="N29" i="28"/>
  <c r="P67" i="28"/>
  <c r="O45" i="28"/>
  <c r="W45" i="28"/>
  <c r="O67" i="28"/>
  <c r="W67" i="28"/>
  <c r="W55" i="28"/>
  <c r="O55" i="28"/>
  <c r="N7" i="28"/>
  <c r="N17" i="28"/>
  <c r="P7" i="28"/>
  <c r="W29" i="28"/>
  <c r="W17" i="28"/>
  <c r="W7" i="28"/>
  <c r="P29" i="28"/>
  <c r="P17" i="28"/>
  <c r="O17" i="28"/>
  <c r="O29" i="28"/>
  <c r="Y3" i="22"/>
  <c r="Y3" i="45" s="1"/>
  <c r="Y50" i="45" s="1"/>
  <c r="N97" i="45" s="1"/>
  <c r="Y3" i="21"/>
  <c r="Y27" i="21" s="1"/>
  <c r="X3" i="20"/>
  <c r="X12" i="20" s="1"/>
  <c r="M21" i="20" s="1"/>
  <c r="M21" i="19"/>
  <c r="X12" i="19"/>
  <c r="Z28" i="30" l="1"/>
  <c r="Z21" i="30"/>
  <c r="Z22" i="30"/>
  <c r="Z23" i="30"/>
  <c r="Z24" i="30"/>
  <c r="Z25" i="30"/>
  <c r="Z26" i="30"/>
  <c r="O20" i="30"/>
  <c r="N20" i="30"/>
  <c r="O48" i="30"/>
  <c r="N66" i="28"/>
  <c r="O28" i="28"/>
  <c r="N48" i="30"/>
  <c r="P66" i="28"/>
  <c r="N28" i="28"/>
  <c r="O66" i="28"/>
  <c r="Y3" i="23"/>
  <c r="Y3" i="33" s="1"/>
  <c r="N51" i="21"/>
  <c r="Y27" i="22"/>
  <c r="N51" i="22" s="1"/>
  <c r="P20" i="30"/>
  <c r="W20" i="30"/>
  <c r="Z20" i="30" s="1"/>
  <c r="W48" i="30"/>
  <c r="Z48" i="30" s="1"/>
  <c r="W66" i="28"/>
  <c r="P28" i="28"/>
  <c r="W28" i="28"/>
  <c r="Y38" i="33" l="1"/>
  <c r="N73" i="33"/>
  <c r="Y3" i="28"/>
  <c r="Y3" i="12"/>
  <c r="Y3" i="30"/>
  <c r="Y27" i="23"/>
  <c r="N51" i="23"/>
  <c r="C103" i="12"/>
  <c r="Y41" i="28" l="1"/>
  <c r="N79" i="28"/>
  <c r="Y31" i="30"/>
  <c r="N59" i="30"/>
  <c r="N99" i="12"/>
  <c r="Y51" i="12"/>
  <c r="W55" i="12"/>
  <c r="Z55" i="12" s="1"/>
  <c r="W56" i="12"/>
  <c r="Z56" i="12" s="1"/>
  <c r="W57" i="12"/>
  <c r="Z57" i="12" s="1"/>
  <c r="W58" i="12"/>
  <c r="Z58" i="12" s="1"/>
  <c r="W59" i="12"/>
  <c r="Z59" i="12" s="1"/>
  <c r="W60" i="12"/>
  <c r="Z60" i="12" s="1"/>
  <c r="W61" i="12"/>
  <c r="Z61" i="12" s="1"/>
  <c r="W62" i="12"/>
  <c r="Z62" i="12" s="1"/>
  <c r="W63" i="12"/>
  <c r="Z63" i="12" s="1"/>
  <c r="W64" i="12"/>
  <c r="W67" i="12"/>
  <c r="Z67" i="12" s="1"/>
  <c r="W68" i="12"/>
  <c r="Z68" i="12" s="1"/>
  <c r="W69" i="12"/>
  <c r="Z69" i="12" s="1"/>
  <c r="W70" i="12"/>
  <c r="Z70" i="12" s="1"/>
  <c r="W71" i="12"/>
  <c r="Z71" i="12" s="1"/>
  <c r="W72" i="12"/>
  <c r="Z72" i="12" s="1"/>
  <c r="W73" i="12"/>
  <c r="Z73" i="12" s="1"/>
  <c r="W74" i="12"/>
  <c r="Z74" i="12" s="1"/>
  <c r="W75" i="12"/>
  <c r="Z75" i="12" s="1"/>
  <c r="W76" i="12"/>
  <c r="Z76" i="12" s="1"/>
  <c r="W77" i="12"/>
  <c r="Z77" i="12" s="1"/>
  <c r="W78" i="12"/>
  <c r="Z78" i="12" s="1"/>
  <c r="W79" i="12"/>
  <c r="Z79" i="12" s="1"/>
  <c r="W80" i="12"/>
  <c r="Z80" i="12" s="1"/>
  <c r="W81" i="12"/>
  <c r="Z81" i="12" s="1"/>
  <c r="W82" i="12"/>
  <c r="Z82" i="12" s="1"/>
  <c r="W83" i="12"/>
  <c r="Z83" i="12" s="1"/>
  <c r="W84" i="12"/>
  <c r="Z84" i="12" s="1"/>
  <c r="W85" i="12"/>
  <c r="Z85" i="12" s="1"/>
  <c r="W86" i="12"/>
  <c r="Z86" i="12" s="1"/>
  <c r="W87" i="12"/>
  <c r="Z87" i="12" s="1"/>
  <c r="W88" i="12"/>
  <c r="Z88" i="12" s="1"/>
  <c r="W89" i="12"/>
  <c r="Z89" i="12" s="1"/>
  <c r="W90" i="12"/>
  <c r="Z90" i="12" s="1"/>
  <c r="W91" i="12"/>
  <c r="Z91" i="12" s="1"/>
  <c r="W92" i="12"/>
  <c r="Z92" i="12" s="1"/>
  <c r="W93" i="12"/>
  <c r="Z93" i="12" s="1"/>
  <c r="W7" i="12"/>
  <c r="Z7" i="12" s="1"/>
  <c r="W8" i="12"/>
  <c r="Z8" i="12" s="1"/>
  <c r="W9" i="12"/>
  <c r="Z9" i="12" s="1"/>
  <c r="W10" i="12"/>
  <c r="Z10" i="12" s="1"/>
  <c r="W11" i="12"/>
  <c r="Z11" i="12" s="1"/>
  <c r="W12" i="12"/>
  <c r="Z12" i="12" s="1"/>
  <c r="W13" i="12"/>
  <c r="Z13" i="12" s="1"/>
  <c r="W14" i="12"/>
  <c r="Z14" i="12" s="1"/>
  <c r="W15" i="12"/>
  <c r="Z15" i="12" s="1"/>
  <c r="W16" i="12"/>
  <c r="W19" i="12"/>
  <c r="Z19" i="12" s="1"/>
  <c r="W20" i="12"/>
  <c r="Z20" i="12" s="1"/>
  <c r="W21" i="12"/>
  <c r="Z21" i="12" s="1"/>
  <c r="W22" i="12"/>
  <c r="Z22" i="12" s="1"/>
  <c r="W23" i="12"/>
  <c r="Z23" i="12" s="1"/>
  <c r="W24" i="12"/>
  <c r="Z24" i="12" s="1"/>
  <c r="W25" i="12"/>
  <c r="Z25" i="12" s="1"/>
  <c r="W26" i="12"/>
  <c r="Z26" i="12" s="1"/>
  <c r="W27" i="12"/>
  <c r="Z27" i="12" s="1"/>
  <c r="W28" i="12"/>
  <c r="Z28" i="12" s="1"/>
  <c r="W29" i="12"/>
  <c r="Z29" i="12" s="1"/>
  <c r="W30" i="12"/>
  <c r="Z30" i="12" s="1"/>
  <c r="W31" i="12"/>
  <c r="Z31" i="12" s="1"/>
  <c r="W32" i="12"/>
  <c r="Z32" i="12" s="1"/>
  <c r="W33" i="12"/>
  <c r="Z33" i="12" s="1"/>
  <c r="W34" i="12"/>
  <c r="Z34" i="12" s="1"/>
  <c r="W35" i="12"/>
  <c r="Z35" i="12" s="1"/>
  <c r="W36" i="12"/>
  <c r="Z36" i="12" s="1"/>
  <c r="W37" i="12"/>
  <c r="Z37" i="12" s="1"/>
  <c r="W38" i="12"/>
  <c r="Z38" i="12" s="1"/>
  <c r="W39" i="12"/>
  <c r="Z39" i="12" s="1"/>
  <c r="W40" i="12"/>
  <c r="Z40" i="12" s="1"/>
  <c r="W41" i="12"/>
  <c r="Z41" i="12" s="1"/>
  <c r="W42" i="12"/>
  <c r="Z42" i="12" s="1"/>
  <c r="W43" i="12"/>
  <c r="Z43" i="12" s="1"/>
  <c r="W44" i="12"/>
  <c r="Z44" i="12" s="1"/>
  <c r="W45" i="12"/>
  <c r="Z45" i="12" s="1"/>
  <c r="L143" i="12" l="1"/>
  <c r="N143" i="12" s="1"/>
  <c r="Y95" i="12"/>
  <c r="L144" i="12"/>
  <c r="N144" i="12" s="1"/>
  <c r="Y96" i="12"/>
  <c r="W95" i="12"/>
  <c r="Z95" i="12" s="1"/>
  <c r="W96" i="12"/>
  <c r="Z96" i="12" s="1"/>
  <c r="W46" i="12"/>
  <c r="Z46" i="12" s="1"/>
  <c r="W94" i="12"/>
  <c r="Z94" i="12" s="1"/>
  <c r="W48" i="12"/>
  <c r="Z48" i="12" s="1"/>
  <c r="E71" i="23" l="1"/>
  <c r="D71" i="23"/>
  <c r="C71" i="23"/>
  <c r="E70" i="23"/>
  <c r="D70" i="23"/>
  <c r="C70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45" i="23"/>
  <c r="D45" i="23"/>
  <c r="C45" i="23"/>
  <c r="K31" i="23"/>
  <c r="E31" i="23"/>
  <c r="D31" i="23"/>
  <c r="C31" i="23"/>
  <c r="K21" i="23"/>
  <c r="K69" i="23" s="1"/>
  <c r="E21" i="23"/>
  <c r="D21" i="23"/>
  <c r="C21" i="23"/>
  <c r="K7" i="23"/>
  <c r="K55" i="23" s="1"/>
  <c r="E7" i="23"/>
  <c r="D7" i="23"/>
  <c r="C7" i="23"/>
  <c r="E45" i="22"/>
  <c r="D45" i="22"/>
  <c r="C45" i="22"/>
  <c r="K31" i="22"/>
  <c r="E31" i="22"/>
  <c r="D31" i="22"/>
  <c r="C31" i="22"/>
  <c r="K21" i="22"/>
  <c r="K69" i="22" s="1"/>
  <c r="E21" i="22"/>
  <c r="D21" i="22"/>
  <c r="C21" i="22"/>
  <c r="K7" i="22"/>
  <c r="E7" i="22"/>
  <c r="D7" i="22"/>
  <c r="C7" i="22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70" i="21"/>
  <c r="D70" i="21"/>
  <c r="E70" i="21"/>
  <c r="C71" i="21"/>
  <c r="D71" i="21"/>
  <c r="E71" i="21"/>
  <c r="G12" i="16"/>
  <c r="E45" i="21"/>
  <c r="D45" i="21"/>
  <c r="C45" i="21"/>
  <c r="K31" i="21"/>
  <c r="E31" i="21"/>
  <c r="D31" i="21"/>
  <c r="C31" i="21"/>
  <c r="E7" i="21"/>
  <c r="D7" i="21"/>
  <c r="C7" i="21"/>
  <c r="E21" i="21"/>
  <c r="D21" i="21"/>
  <c r="C21" i="21"/>
  <c r="D9" i="20"/>
  <c r="O7" i="20" s="1"/>
  <c r="C9" i="20"/>
  <c r="N8" i="20" s="1"/>
  <c r="B9" i="20"/>
  <c r="M7" i="20" s="1"/>
  <c r="A23" i="20"/>
  <c r="A14" i="20"/>
  <c r="D26" i="20"/>
  <c r="C26" i="20"/>
  <c r="B26" i="20"/>
  <c r="D25" i="20"/>
  <c r="C25" i="20"/>
  <c r="B25" i="20"/>
  <c r="D18" i="20"/>
  <c r="C18" i="20"/>
  <c r="B18" i="20"/>
  <c r="M17" i="20" s="1"/>
  <c r="K55" i="21" l="1"/>
  <c r="N55" i="21" s="1"/>
  <c r="Y31" i="21"/>
  <c r="K12" i="16" s="1"/>
  <c r="K55" i="22"/>
  <c r="K48" i="22"/>
  <c r="V34" i="22"/>
  <c r="V38" i="22"/>
  <c r="V42" i="22"/>
  <c r="V36" i="22"/>
  <c r="V44" i="22"/>
  <c r="V41" i="22"/>
  <c r="V35" i="22"/>
  <c r="V39" i="22"/>
  <c r="V43" i="22"/>
  <c r="V40" i="22"/>
  <c r="V33" i="22"/>
  <c r="V37" i="22"/>
  <c r="O9" i="21"/>
  <c r="O13" i="21"/>
  <c r="O17" i="21"/>
  <c r="O15" i="21"/>
  <c r="O12" i="21"/>
  <c r="O16" i="21"/>
  <c r="O10" i="21"/>
  <c r="O14" i="21"/>
  <c r="O18" i="21"/>
  <c r="O11" i="21"/>
  <c r="O19" i="21"/>
  <c r="O20" i="21"/>
  <c r="N10" i="21"/>
  <c r="N14" i="21"/>
  <c r="N18" i="21"/>
  <c r="N16" i="21"/>
  <c r="N9" i="21"/>
  <c r="N17" i="21"/>
  <c r="N11" i="21"/>
  <c r="N15" i="21"/>
  <c r="N19" i="21"/>
  <c r="N12" i="21"/>
  <c r="N20" i="21"/>
  <c r="N13" i="21"/>
  <c r="P12" i="21"/>
  <c r="P16" i="21"/>
  <c r="P20" i="21"/>
  <c r="P14" i="21"/>
  <c r="P11" i="21"/>
  <c r="P15" i="21"/>
  <c r="P9" i="21"/>
  <c r="P13" i="21"/>
  <c r="P17" i="21"/>
  <c r="P10" i="21"/>
  <c r="P18" i="21"/>
  <c r="P19" i="21"/>
  <c r="C69" i="22"/>
  <c r="D69" i="22"/>
  <c r="E69" i="22"/>
  <c r="K48" i="21"/>
  <c r="V23" i="21"/>
  <c r="Z23" i="21" s="1"/>
  <c r="V22" i="21"/>
  <c r="Z22" i="21" s="1"/>
  <c r="U16" i="20"/>
  <c r="U17" i="20"/>
  <c r="J27" i="20"/>
  <c r="C27" i="20"/>
  <c r="O8" i="20"/>
  <c r="O9" i="20" s="1"/>
  <c r="M8" i="20"/>
  <c r="M9" i="20" s="1"/>
  <c r="P23" i="21"/>
  <c r="P22" i="21"/>
  <c r="P37" i="21"/>
  <c r="P40" i="21"/>
  <c r="P32" i="21"/>
  <c r="P35" i="21"/>
  <c r="P43" i="21"/>
  <c r="P33" i="21"/>
  <c r="P34" i="21"/>
  <c r="P38" i="21"/>
  <c r="P44" i="21"/>
  <c r="P41" i="21"/>
  <c r="P39" i="21"/>
  <c r="P42" i="21"/>
  <c r="P36" i="21"/>
  <c r="P22" i="22"/>
  <c r="P23" i="22"/>
  <c r="P46" i="22"/>
  <c r="P47" i="22"/>
  <c r="O23" i="21"/>
  <c r="O22" i="21"/>
  <c r="C55" i="21"/>
  <c r="N8" i="21"/>
  <c r="C48" i="21"/>
  <c r="N47" i="21"/>
  <c r="N46" i="21"/>
  <c r="N10" i="22"/>
  <c r="N18" i="22"/>
  <c r="N13" i="22"/>
  <c r="N15" i="22"/>
  <c r="N16" i="22"/>
  <c r="N12" i="22"/>
  <c r="N11" i="22"/>
  <c r="N19" i="22"/>
  <c r="N8" i="22"/>
  <c r="N14" i="22"/>
  <c r="N20" i="22"/>
  <c r="N9" i="22"/>
  <c r="N17" i="22"/>
  <c r="N33" i="22"/>
  <c r="N41" i="22"/>
  <c r="N36" i="22"/>
  <c r="N44" i="22"/>
  <c r="N38" i="22"/>
  <c r="N39" i="22"/>
  <c r="N34" i="22"/>
  <c r="N42" i="22"/>
  <c r="N37" i="22"/>
  <c r="N35" i="22"/>
  <c r="N43" i="22"/>
  <c r="N40" i="22"/>
  <c r="N32" i="22"/>
  <c r="O46" i="22"/>
  <c r="O47" i="22"/>
  <c r="O47" i="21"/>
  <c r="O46" i="21"/>
  <c r="D24" i="22"/>
  <c r="O7" i="22" s="1"/>
  <c r="O15" i="22"/>
  <c r="O10" i="22"/>
  <c r="O18" i="22"/>
  <c r="O17" i="22"/>
  <c r="O13" i="22"/>
  <c r="O8" i="22"/>
  <c r="O12" i="22"/>
  <c r="O16" i="22"/>
  <c r="O9" i="22"/>
  <c r="O11" i="22"/>
  <c r="O19" i="22"/>
  <c r="O20" i="22"/>
  <c r="O14" i="22"/>
  <c r="O38" i="22"/>
  <c r="O35" i="22"/>
  <c r="O33" i="22"/>
  <c r="O41" i="22"/>
  <c r="O36" i="22"/>
  <c r="O44" i="22"/>
  <c r="O39" i="22"/>
  <c r="O40" i="22"/>
  <c r="O34" i="22"/>
  <c r="O42" i="22"/>
  <c r="O43" i="22"/>
  <c r="O37" i="22"/>
  <c r="O32" i="22"/>
  <c r="O40" i="21"/>
  <c r="O36" i="21"/>
  <c r="O37" i="21"/>
  <c r="O35" i="21"/>
  <c r="O43" i="21"/>
  <c r="O38" i="21"/>
  <c r="O33" i="21"/>
  <c r="O41" i="21"/>
  <c r="O44" i="21"/>
  <c r="O42" i="21"/>
  <c r="O32" i="21"/>
  <c r="O39" i="21"/>
  <c r="O34" i="21"/>
  <c r="O8" i="21"/>
  <c r="P8" i="21"/>
  <c r="P46" i="21"/>
  <c r="P47" i="21"/>
  <c r="P12" i="22"/>
  <c r="P20" i="22"/>
  <c r="P9" i="22"/>
  <c r="P15" i="22"/>
  <c r="P8" i="22"/>
  <c r="P10" i="22"/>
  <c r="P18" i="22"/>
  <c r="P13" i="22"/>
  <c r="P17" i="22"/>
  <c r="P16" i="22"/>
  <c r="P14" i="22"/>
  <c r="P11" i="22"/>
  <c r="P19" i="22"/>
  <c r="P35" i="22"/>
  <c r="P43" i="22"/>
  <c r="P38" i="22"/>
  <c r="P33" i="22"/>
  <c r="P41" i="22"/>
  <c r="P37" i="22"/>
  <c r="P40" i="22"/>
  <c r="P36" i="22"/>
  <c r="P44" i="22"/>
  <c r="P39" i="22"/>
  <c r="P32" i="22"/>
  <c r="P34" i="22"/>
  <c r="P42" i="22"/>
  <c r="O23" i="22"/>
  <c r="O22" i="22"/>
  <c r="V39" i="21"/>
  <c r="Z39" i="21" s="1"/>
  <c r="V34" i="21"/>
  <c r="Z34" i="21" s="1"/>
  <c r="V42" i="21"/>
  <c r="Z42" i="21" s="1"/>
  <c r="V37" i="21"/>
  <c r="Z37" i="21" s="1"/>
  <c r="V44" i="21"/>
  <c r="Z44" i="21" s="1"/>
  <c r="V40" i="21"/>
  <c r="Z40" i="21" s="1"/>
  <c r="V35" i="21"/>
  <c r="Z35" i="21" s="1"/>
  <c r="V43" i="21"/>
  <c r="Z43" i="21" s="1"/>
  <c r="V32" i="21"/>
  <c r="Z32" i="21" s="1"/>
  <c r="V38" i="21"/>
  <c r="Z38" i="21" s="1"/>
  <c r="V36" i="21"/>
  <c r="Z36" i="21" s="1"/>
  <c r="V33" i="21"/>
  <c r="Z33" i="21" s="1"/>
  <c r="V41" i="21"/>
  <c r="Z41" i="21" s="1"/>
  <c r="C24" i="21"/>
  <c r="N21" i="21" s="1"/>
  <c r="N23" i="21"/>
  <c r="N22" i="21"/>
  <c r="N35" i="21"/>
  <c r="N43" i="21"/>
  <c r="N32" i="21"/>
  <c r="N38" i="21"/>
  <c r="N39" i="21"/>
  <c r="N40" i="21"/>
  <c r="N33" i="21"/>
  <c r="N41" i="21"/>
  <c r="N37" i="21"/>
  <c r="N36" i="21"/>
  <c r="N44" i="21"/>
  <c r="N34" i="21"/>
  <c r="N42" i="21"/>
  <c r="N23" i="22"/>
  <c r="N22" i="22"/>
  <c r="N47" i="22"/>
  <c r="N46" i="22"/>
  <c r="C24" i="23"/>
  <c r="N22" i="23" s="1"/>
  <c r="N9" i="23"/>
  <c r="N10" i="23"/>
  <c r="N11" i="23"/>
  <c r="N12" i="23"/>
  <c r="N13" i="23"/>
  <c r="N14" i="23"/>
  <c r="N15" i="23"/>
  <c r="N16" i="23"/>
  <c r="N17" i="23"/>
  <c r="N18" i="23"/>
  <c r="N19" i="23"/>
  <c r="N20" i="23"/>
  <c r="N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8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32" i="23"/>
  <c r="N47" i="23"/>
  <c r="N46" i="23"/>
  <c r="P46" i="23"/>
  <c r="P4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V8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V32" i="23"/>
  <c r="V33" i="23"/>
  <c r="V34" i="23"/>
  <c r="V35" i="23"/>
  <c r="V36" i="23"/>
  <c r="V37" i="23"/>
  <c r="V38" i="23"/>
  <c r="V39" i="23"/>
  <c r="V40" i="23"/>
  <c r="V41" i="23"/>
  <c r="V42" i="23"/>
  <c r="V43" i="23"/>
  <c r="V44" i="23"/>
  <c r="O47" i="23"/>
  <c r="O46" i="23"/>
  <c r="V46" i="23"/>
  <c r="V47" i="23"/>
  <c r="V32" i="22"/>
  <c r="V8" i="22"/>
  <c r="V9" i="22"/>
  <c r="V10" i="22"/>
  <c r="V11" i="22"/>
  <c r="V12" i="22"/>
  <c r="V13" i="22"/>
  <c r="V14" i="22"/>
  <c r="V15" i="22"/>
  <c r="V16" i="22"/>
  <c r="V17" i="22"/>
  <c r="V18" i="22"/>
  <c r="V19" i="22"/>
  <c r="V20" i="22"/>
  <c r="V22" i="22"/>
  <c r="V23" i="22"/>
  <c r="E24" i="23"/>
  <c r="P22" i="23" s="1"/>
  <c r="E48" i="21"/>
  <c r="E24" i="21"/>
  <c r="O17" i="20"/>
  <c r="D24" i="23"/>
  <c r="O23" i="23" s="1"/>
  <c r="K24" i="23"/>
  <c r="D48" i="21"/>
  <c r="O16" i="20"/>
  <c r="K27" i="16"/>
  <c r="L27" i="16" s="1"/>
  <c r="D69" i="21"/>
  <c r="M16" i="20"/>
  <c r="M18" i="20" s="1"/>
  <c r="K10" i="16"/>
  <c r="D55" i="21"/>
  <c r="E55" i="21"/>
  <c r="K42" i="16"/>
  <c r="L42" i="16" s="1"/>
  <c r="E69" i="21"/>
  <c r="C69" i="21"/>
  <c r="K40" i="16"/>
  <c r="K39" i="16"/>
  <c r="C55" i="23"/>
  <c r="E55" i="23"/>
  <c r="D55" i="23"/>
  <c r="D69" i="23"/>
  <c r="K43" i="16"/>
  <c r="L43" i="16" s="1"/>
  <c r="C48" i="23"/>
  <c r="E48" i="23"/>
  <c r="K48" i="23"/>
  <c r="C69" i="23"/>
  <c r="E69" i="23"/>
  <c r="D48" i="23"/>
  <c r="C55" i="22"/>
  <c r="C24" i="22"/>
  <c r="N7" i="22" s="1"/>
  <c r="E55" i="22"/>
  <c r="E24" i="22"/>
  <c r="K24" i="22"/>
  <c r="K72" i="22" s="1"/>
  <c r="K24" i="16"/>
  <c r="L24" i="16" s="1"/>
  <c r="K25" i="16"/>
  <c r="L25" i="16" s="1"/>
  <c r="C48" i="22"/>
  <c r="N45" i="22" s="1"/>
  <c r="D55" i="22"/>
  <c r="D48" i="22"/>
  <c r="O31" i="22" s="1"/>
  <c r="K28" i="16"/>
  <c r="E48" i="22"/>
  <c r="D24" i="21"/>
  <c r="N16" i="20"/>
  <c r="N17" i="20"/>
  <c r="N7" i="20"/>
  <c r="N9" i="20" s="1"/>
  <c r="B27" i="20"/>
  <c r="D27" i="20"/>
  <c r="V45" i="21" l="1"/>
  <c r="Z45" i="21" s="1"/>
  <c r="Y48" i="21"/>
  <c r="K72" i="21"/>
  <c r="K72" i="23"/>
  <c r="V22" i="23"/>
  <c r="V7" i="22"/>
  <c r="N21" i="23"/>
  <c r="N7" i="23"/>
  <c r="V21" i="21"/>
  <c r="Z21" i="21" s="1"/>
  <c r="V7" i="21"/>
  <c r="Z7" i="21" s="1"/>
  <c r="N23" i="23"/>
  <c r="O21" i="22"/>
  <c r="O24" i="22" s="1"/>
  <c r="O21" i="23"/>
  <c r="U18" i="20"/>
  <c r="E72" i="21"/>
  <c r="P21" i="23"/>
  <c r="P23" i="23"/>
  <c r="P7" i="23"/>
  <c r="P7" i="21"/>
  <c r="N7" i="21"/>
  <c r="N24" i="21" s="1"/>
  <c r="O7" i="23"/>
  <c r="O22" i="23"/>
  <c r="P21" i="21"/>
  <c r="C72" i="21"/>
  <c r="V21" i="23"/>
  <c r="V23" i="23"/>
  <c r="V7" i="23"/>
  <c r="V31" i="21"/>
  <c r="G42" i="16"/>
  <c r="G39" i="16"/>
  <c r="K46" i="16"/>
  <c r="L46" i="16" s="1"/>
  <c r="P21" i="22"/>
  <c r="O18" i="20"/>
  <c r="V21" i="22"/>
  <c r="K15" i="16"/>
  <c r="N21" i="22"/>
  <c r="N24" i="22" s="1"/>
  <c r="P7" i="22"/>
  <c r="K16" i="16"/>
  <c r="N18" i="20"/>
  <c r="K45" i="16"/>
  <c r="L45" i="16" s="1"/>
  <c r="D72" i="21"/>
  <c r="C72" i="23"/>
  <c r="V31" i="23"/>
  <c r="N31" i="23"/>
  <c r="V45" i="23"/>
  <c r="M43" i="16" s="1"/>
  <c r="N45" i="23"/>
  <c r="D72" i="23"/>
  <c r="O31" i="23"/>
  <c r="E72" i="23"/>
  <c r="O45" i="23"/>
  <c r="P31" i="23"/>
  <c r="P45" i="23"/>
  <c r="E72" i="22"/>
  <c r="P31" i="22"/>
  <c r="D72" i="22"/>
  <c r="O45" i="22"/>
  <c r="O48" i="22" s="1"/>
  <c r="K31" i="16"/>
  <c r="V31" i="22"/>
  <c r="V45" i="22"/>
  <c r="G24" i="16"/>
  <c r="C72" i="22"/>
  <c r="N31" i="22"/>
  <c r="N48" i="22" s="1"/>
  <c r="P45" i="22"/>
  <c r="K30" i="16"/>
  <c r="O21" i="21"/>
  <c r="O7" i="21"/>
  <c r="O31" i="21"/>
  <c r="O45" i="21"/>
  <c r="P31" i="21"/>
  <c r="P45" i="21"/>
  <c r="N31" i="21"/>
  <c r="N45" i="21"/>
  <c r="D18" i="19"/>
  <c r="O17" i="19" s="1"/>
  <c r="C18" i="19"/>
  <c r="N17" i="19" s="1"/>
  <c r="D26" i="19"/>
  <c r="C26" i="19"/>
  <c r="B26" i="19"/>
  <c r="D25" i="19"/>
  <c r="C25" i="19"/>
  <c r="B25" i="19"/>
  <c r="B18" i="19"/>
  <c r="M17" i="19" s="1"/>
  <c r="U8" i="19"/>
  <c r="Y8" i="19" s="1"/>
  <c r="O8" i="19"/>
  <c r="M8" i="19"/>
  <c r="N8" i="19"/>
  <c r="N7" i="19"/>
  <c r="V48" i="21" l="1"/>
  <c r="Z48" i="21" s="1"/>
  <c r="Z31" i="21"/>
  <c r="N24" i="23"/>
  <c r="V24" i="21"/>
  <c r="Z24" i="21" s="1"/>
  <c r="O24" i="23"/>
  <c r="P24" i="21"/>
  <c r="V24" i="22"/>
  <c r="P24" i="23"/>
  <c r="V24" i="23"/>
  <c r="M40" i="16"/>
  <c r="P24" i="22"/>
  <c r="O16" i="19"/>
  <c r="O18" i="19" s="1"/>
  <c r="C27" i="19"/>
  <c r="N16" i="19"/>
  <c r="N18" i="19" s="1"/>
  <c r="G9" i="16"/>
  <c r="O24" i="21"/>
  <c r="G45" i="16"/>
  <c r="O48" i="23"/>
  <c r="N48" i="23"/>
  <c r="P48" i="23"/>
  <c r="V48" i="23"/>
  <c r="V48" i="22"/>
  <c r="P48" i="22"/>
  <c r="O48" i="21"/>
  <c r="P48" i="21"/>
  <c r="N48" i="21"/>
  <c r="M16" i="19"/>
  <c r="M18" i="19" s="1"/>
  <c r="U7" i="19"/>
  <c r="M7" i="19"/>
  <c r="M9" i="19" s="1"/>
  <c r="O7" i="19"/>
  <c r="N9" i="19"/>
  <c r="B27" i="19"/>
  <c r="D27" i="19"/>
  <c r="U9" i="19" l="1"/>
  <c r="Y9" i="19" s="1"/>
  <c r="Y7" i="19"/>
  <c r="O9" i="19"/>
  <c r="K9" i="16"/>
  <c r="N7" i="12" l="1"/>
  <c r="O7" i="12"/>
  <c r="N8" i="12"/>
  <c r="O8" i="12"/>
  <c r="N9" i="12"/>
  <c r="O9" i="12"/>
  <c r="N10" i="12"/>
  <c r="O10" i="12"/>
  <c r="N11" i="12"/>
  <c r="O11" i="12"/>
  <c r="N12" i="12"/>
  <c r="O12" i="12"/>
  <c r="N13" i="12"/>
  <c r="O13" i="12"/>
  <c r="N14" i="12"/>
  <c r="O14" i="12"/>
  <c r="N15" i="12"/>
  <c r="O15" i="12"/>
  <c r="N16" i="12"/>
  <c r="O16" i="12"/>
  <c r="N17" i="12"/>
  <c r="O17" i="12"/>
  <c r="N18" i="12"/>
  <c r="O18" i="12"/>
  <c r="N19" i="12"/>
  <c r="O19" i="12"/>
  <c r="N20" i="12"/>
  <c r="O20" i="12"/>
  <c r="N21" i="12"/>
  <c r="O21" i="12"/>
  <c r="N22" i="12"/>
  <c r="O22" i="12"/>
  <c r="N23" i="12"/>
  <c r="O23" i="12"/>
  <c r="N24" i="12"/>
  <c r="O24" i="12"/>
  <c r="N25" i="12"/>
  <c r="O25" i="12"/>
  <c r="N26" i="12"/>
  <c r="O26" i="12"/>
  <c r="N27" i="12"/>
  <c r="O27" i="12"/>
  <c r="N28" i="12"/>
  <c r="O28" i="12"/>
  <c r="N29" i="12"/>
  <c r="O29" i="12"/>
  <c r="N30" i="12"/>
  <c r="O30" i="12"/>
  <c r="N31" i="12"/>
  <c r="O31" i="12"/>
  <c r="N32" i="12"/>
  <c r="O32" i="12"/>
  <c r="N33" i="12"/>
  <c r="O33" i="12"/>
  <c r="N34" i="12"/>
  <c r="O34" i="12"/>
  <c r="N35" i="12"/>
  <c r="O35" i="12"/>
  <c r="N36" i="12"/>
  <c r="O36" i="12"/>
  <c r="N37" i="12"/>
  <c r="O37" i="12"/>
  <c r="N38" i="12"/>
  <c r="O38" i="12"/>
  <c r="N39" i="12"/>
  <c r="O39" i="12"/>
  <c r="N40" i="12"/>
  <c r="O40" i="12"/>
  <c r="N41" i="12"/>
  <c r="O41" i="12"/>
  <c r="N42" i="12"/>
  <c r="O42" i="12"/>
  <c r="N43" i="12"/>
  <c r="O43" i="12"/>
  <c r="N44" i="12"/>
  <c r="O44" i="12"/>
  <c r="N45" i="12"/>
  <c r="O45" i="12"/>
  <c r="O55" i="12" l="1"/>
  <c r="P55" i="12"/>
  <c r="O56" i="12"/>
  <c r="P56" i="12"/>
  <c r="O57" i="12"/>
  <c r="P57" i="12"/>
  <c r="O58" i="12"/>
  <c r="P58" i="12"/>
  <c r="O59" i="12"/>
  <c r="P59" i="12"/>
  <c r="O60" i="12"/>
  <c r="P60" i="12"/>
  <c r="O61" i="12"/>
  <c r="P61" i="12"/>
  <c r="O62" i="12"/>
  <c r="P62" i="12"/>
  <c r="O63" i="12"/>
  <c r="P63" i="12"/>
  <c r="O64" i="12"/>
  <c r="P64" i="12"/>
  <c r="O65" i="12"/>
  <c r="P65" i="12"/>
  <c r="O66" i="12"/>
  <c r="P66" i="12"/>
  <c r="O67" i="12"/>
  <c r="P67" i="12"/>
  <c r="O68" i="12"/>
  <c r="P68" i="12"/>
  <c r="O69" i="12"/>
  <c r="P69" i="12"/>
  <c r="O70" i="12"/>
  <c r="P70" i="12"/>
  <c r="O71" i="12"/>
  <c r="P71" i="12"/>
  <c r="O72" i="12"/>
  <c r="P72" i="12"/>
  <c r="O73" i="12"/>
  <c r="P73" i="12"/>
  <c r="O74" i="12"/>
  <c r="P74" i="12"/>
  <c r="O75" i="12"/>
  <c r="P75" i="12"/>
  <c r="O76" i="12"/>
  <c r="P76" i="12"/>
  <c r="O77" i="12"/>
  <c r="P77" i="12"/>
  <c r="O78" i="12"/>
  <c r="P78" i="12"/>
  <c r="O79" i="12"/>
  <c r="P79" i="12"/>
  <c r="O80" i="12"/>
  <c r="P80" i="12"/>
  <c r="O81" i="12"/>
  <c r="P81" i="12"/>
  <c r="O82" i="12"/>
  <c r="P82" i="12"/>
  <c r="O83" i="12"/>
  <c r="P83" i="12"/>
  <c r="O84" i="12"/>
  <c r="P84" i="12"/>
  <c r="O85" i="12"/>
  <c r="P85" i="12"/>
  <c r="O86" i="12"/>
  <c r="P86" i="12"/>
  <c r="O87" i="12"/>
  <c r="P87" i="12"/>
  <c r="O88" i="12"/>
  <c r="P88" i="12"/>
  <c r="O89" i="12"/>
  <c r="P89" i="12"/>
  <c r="O90" i="12"/>
  <c r="P90" i="12"/>
  <c r="O91" i="12"/>
  <c r="P91" i="12"/>
  <c r="O92" i="12"/>
  <c r="P92" i="12"/>
  <c r="O93" i="12"/>
  <c r="P93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O46" i="12"/>
  <c r="D95" i="12"/>
  <c r="D143" i="12" s="1"/>
  <c r="E95" i="12"/>
  <c r="E143" i="12" s="1"/>
  <c r="D96" i="12"/>
  <c r="D144" i="12" s="1"/>
  <c r="E96" i="12"/>
  <c r="E144" i="12" s="1"/>
  <c r="O48" i="12"/>
  <c r="P94" i="12" l="1"/>
  <c r="O94" i="12"/>
  <c r="P46" i="12"/>
  <c r="P96" i="12"/>
  <c r="P95" i="12"/>
  <c r="P48" i="12"/>
  <c r="O96" i="12"/>
  <c r="O95" i="12"/>
  <c r="C95" i="12"/>
  <c r="C143" i="12" s="1"/>
  <c r="C96" i="12"/>
  <c r="C144" i="12" s="1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48" i="12"/>
  <c r="N46" i="12" l="1"/>
  <c r="N94" i="12"/>
  <c r="N96" i="12"/>
  <c r="N95" i="12"/>
</calcChain>
</file>

<file path=xl/sharedStrings.xml><?xml version="1.0" encoding="utf-8"?>
<sst xmlns="http://schemas.openxmlformats.org/spreadsheetml/2006/main" count="1207" uniqueCount="99">
  <si>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</si>
  <si>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</si>
  <si>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</si>
  <si>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</si>
  <si>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</si>
  <si>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</si>
  <si>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</si>
  <si>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</si>
  <si>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</si>
  <si>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</si>
  <si>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</si>
  <si>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</si>
  <si>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</si>
  <si>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</si>
  <si>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</si>
  <si>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</si>
  <si>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</si>
  <si>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</si>
  <si>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</si>
  <si>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</si>
  <si>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</si>
  <si>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</si>
  <si>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</si>
  <si>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</si>
  <si>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</si>
  <si>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</si>
  <si>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</si>
  <si>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</si>
  <si>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</si>
  <si>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</si>
  <si>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</si>
  <si>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</si>
  <si>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</si>
  <si>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</si>
  <si>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</si>
  <si>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</si>
  <si>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</si>
  <si>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</si>
  <si>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</si>
  <si>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</si>
  <si>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</si>
  <si>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</si>
  <si>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</si>
  <si>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</si>
  <si>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</si>
  <si>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</si>
  <si>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</si>
  <si>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</si>
  <si>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</si>
  <si>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</si>
  <si>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</si>
  <si>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</si>
  <si>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</si>
  <si>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</si>
  <si>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</si>
  <si>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</si>
  <si>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</si>
  <si>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</si>
  <si>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</si>
  <si>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</si>
  <si>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</si>
  <si>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</si>
  <si>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</si>
  <si>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</si>
  <si>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</si>
  <si>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</si>
  <si>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</si>
  <si>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</si>
  <si>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</si>
  <si>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</si>
  <si>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</si>
  <si>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</si>
  <si>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</si>
  <si>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</si>
  <si>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</si>
  <si>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</si>
  <si>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</si>
  <si>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</si>
  <si>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</si>
  <si>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Os dados a partir de 2018, inclusive, incluem um reforço dos pontos de recolha de informação pela Nielsen no canal de distribuição</t>
  </si>
  <si>
    <t xml:space="preserve">DISTRIBUIÇÃO </t>
  </si>
  <si>
    <t>LATA</t>
  </si>
  <si>
    <t>SAC</t>
  </si>
  <si>
    <t>TERRAS DA BEIRA</t>
  </si>
  <si>
    <t>IG</t>
  </si>
  <si>
    <t>DO</t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</si>
  <si>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2025</t>
    </r>
  </si>
  <si>
    <r>
      <t xml:space="preserve">D </t>
    </r>
    <r>
      <rPr>
        <b/>
        <sz val="11"/>
        <color theme="0"/>
        <rFont val="Calibri"/>
        <family val="2"/>
      </rPr>
      <t>2025 / 2024</t>
    </r>
  </si>
  <si>
    <r>
      <t xml:space="preserve">D                       </t>
    </r>
    <r>
      <rPr>
        <b/>
        <sz val="11"/>
        <color theme="0"/>
        <rFont val="Calibri"/>
        <family val="2"/>
      </rPr>
      <t>2025 / 2024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</si>
  <si>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2025/2024</t>
    </r>
  </si>
  <si>
    <r>
      <t xml:space="preserve">D               </t>
    </r>
    <r>
      <rPr>
        <b/>
        <sz val="11"/>
        <color theme="0"/>
        <rFont val="Calibri"/>
        <family val="2"/>
        <scheme val="minor"/>
      </rPr>
      <t>2025/2024</t>
    </r>
  </si>
  <si>
    <t xml:space="preserve">Estes dados não incluem a partir de janeiro de 2025, na distribuição, a informação das vendas de vinho no Grupo Jerónimo Martins. Por uma questão metodológica é comparado com o período homologo de 2024 também sem aquele Grupo. </t>
  </si>
  <si>
    <t>&lt;</t>
  </si>
  <si>
    <t>VARIAÇÃO (JAN-DEZ)</t>
  </si>
  <si>
    <t>VARIAÇÃO (JAN.-DEZ)</t>
  </si>
  <si>
    <t>&lt;&lt;</t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</si>
  <si>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  <scheme val="minor"/>
      </rPr>
      <t xml:space="preserve">      2025/2024</t>
    </r>
  </si>
  <si>
    <r>
      <t>Dezembro  2025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2024</t>
    </r>
  </si>
  <si>
    <t>VENDAS ATÉ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</si>
</sst>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1"/>
      <charset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dashed">
        <color theme="8" tint="-0.24994659260841701"/>
      </right>
      <top/>
      <bottom/>
      <diagonal/>
    </border>
    <border>
      <left style="dashed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dashed">
        <color theme="0"/>
      </left>
      <right style="dashed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thin">
        <color theme="0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medium">
        <color theme="8" tint="-0.24994659260841701"/>
      </right>
      <top/>
      <bottom/>
      <diagonal/>
    </border>
    <border>
      <left style="dashed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" fillId="0" borderId="0"/>
  </cellStyleXfs>
  <cellXfs count="512">
    <xf numFmtId="0" fontId="0" fillId="0" borderId="0" xfId="0"/>
    <xf numFmtId="0" fontId="5" fillId="0" borderId="0" xfId="0" applyFont="1"/>
    <xf numFmtId="3" fontId="0" fillId="0" borderId="0" xfId="0" applyNumberFormat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4" fontId="7" fillId="0" borderId="12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5" fillId="0" borderId="0" xfId="0" applyNumberFormat="1" applyFont="1"/>
    <xf numFmtId="2" fontId="0" fillId="0" borderId="15" xfId="0" applyNumberFormat="1" applyBorder="1"/>
    <xf numFmtId="2" fontId="0" fillId="0" borderId="23" xfId="0" applyNumberFormat="1" applyBorder="1"/>
    <xf numFmtId="164" fontId="8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8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5" fillId="0" borderId="26" xfId="0" applyNumberFormat="1" applyFont="1" applyBorder="1"/>
    <xf numFmtId="164" fontId="0" fillId="0" borderId="27" xfId="0" applyNumberFormat="1" applyBorder="1"/>
    <xf numFmtId="0" fontId="4" fillId="2" borderId="29" xfId="0" applyFont="1" applyFill="1" applyBorder="1" applyAlignment="1">
      <alignment horizontal="center"/>
    </xf>
    <xf numFmtId="2" fontId="5" fillId="0" borderId="11" xfId="0" applyNumberFormat="1" applyFont="1" applyBorder="1"/>
    <xf numFmtId="2" fontId="0" fillId="0" borderId="14" xfId="0" applyNumberFormat="1" applyBorder="1"/>
    <xf numFmtId="2" fontId="0" fillId="0" borderId="22" xfId="0" applyNumberFormat="1" applyBorder="1"/>
    <xf numFmtId="164" fontId="7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7" fillId="0" borderId="2" xfId="0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5" fillId="0" borderId="38" xfId="2" applyFont="1" applyBorder="1"/>
    <xf numFmtId="0" fontId="15" fillId="0" borderId="38" xfId="2" applyFont="1" applyBorder="1" applyAlignment="1">
      <alignment horizontal="center"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30" fillId="0" borderId="0" xfId="2" applyFont="1"/>
    <xf numFmtId="2" fontId="30" fillId="0" borderId="0" xfId="2" applyNumberFormat="1" applyFont="1"/>
    <xf numFmtId="0" fontId="25" fillId="3" borderId="0" xfId="2" applyFont="1" applyFill="1" applyAlignment="1">
      <alignment horizontal="left" vertical="center" indent="1"/>
    </xf>
    <xf numFmtId="0" fontId="26" fillId="3" borderId="0" xfId="2" applyFont="1" applyFill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0" fontId="34" fillId="0" borderId="0" xfId="2" applyFont="1" applyAlignment="1">
      <alignment vertical="center"/>
    </xf>
    <xf numFmtId="0" fontId="35" fillId="0" borderId="0" xfId="2" applyFont="1"/>
    <xf numFmtId="164" fontId="35" fillId="0" borderId="0" xfId="2" applyNumberFormat="1" applyFont="1"/>
    <xf numFmtId="164" fontId="28" fillId="3" borderId="0" xfId="3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164" fontId="31" fillId="0" borderId="0" xfId="2" applyNumberFormat="1" applyFont="1" applyAlignment="1">
      <alignment horizontal="center" vertical="center"/>
    </xf>
    <xf numFmtId="164" fontId="27" fillId="3" borderId="0" xfId="3" applyNumberFormat="1" applyFont="1" applyFill="1" applyBorder="1" applyAlignment="1">
      <alignment horizontal="right" vertical="center" indent="1"/>
    </xf>
    <xf numFmtId="164" fontId="30" fillId="0" borderId="0" xfId="2" applyNumberFormat="1" applyFont="1" applyAlignment="1">
      <alignment horizontal="right" indent="1"/>
    </xf>
    <xf numFmtId="164" fontId="15" fillId="0" borderId="0" xfId="2" applyNumberFormat="1" applyFont="1" applyAlignment="1">
      <alignment horizontal="right" indent="1"/>
    </xf>
    <xf numFmtId="164" fontId="30" fillId="0" borderId="0" xfId="2" applyNumberFormat="1" applyFont="1"/>
    <xf numFmtId="0" fontId="14" fillId="2" borderId="0" xfId="2" applyFont="1" applyFill="1" applyAlignment="1">
      <alignment horizontal="center" vertical="center"/>
    </xf>
    <xf numFmtId="0" fontId="18" fillId="2" borderId="0" xfId="2" applyFont="1" applyFill="1"/>
    <xf numFmtId="0" fontId="19" fillId="2" borderId="0" xfId="2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3" fontId="4" fillId="2" borderId="45" xfId="0" applyNumberFormat="1" applyFont="1" applyFill="1" applyBorder="1"/>
    <xf numFmtId="3" fontId="4" fillId="2" borderId="46" xfId="0" applyNumberFormat="1" applyFont="1" applyFill="1" applyBorder="1"/>
    <xf numFmtId="164" fontId="4" fillId="2" borderId="46" xfId="0" applyNumberFormat="1" applyFont="1" applyFill="1" applyBorder="1"/>
    <xf numFmtId="0" fontId="36" fillId="0" borderId="0" xfId="2" applyFont="1"/>
    <xf numFmtId="164" fontId="4" fillId="2" borderId="48" xfId="0" applyNumberFormat="1" applyFont="1" applyFill="1" applyBorder="1"/>
    <xf numFmtId="164" fontId="4" fillId="2" borderId="9" xfId="0" applyNumberFormat="1" applyFont="1" applyFill="1" applyBorder="1"/>
    <xf numFmtId="164" fontId="4" fillId="2" borderId="44" xfId="0" applyNumberFormat="1" applyFont="1" applyFill="1" applyBorder="1"/>
    <xf numFmtId="0" fontId="4" fillId="2" borderId="3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7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7" fillId="0" borderId="16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39" fillId="0" borderId="0" xfId="2" applyFont="1"/>
    <xf numFmtId="0" fontId="4" fillId="2" borderId="10" xfId="0" applyFont="1" applyFill="1" applyBorder="1"/>
    <xf numFmtId="165" fontId="7" fillId="0" borderId="13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4" fontId="4" fillId="2" borderId="45" xfId="0" applyNumberFormat="1" applyFont="1" applyFill="1" applyBorder="1"/>
    <xf numFmtId="4" fontId="4" fillId="2" borderId="46" xfId="0" applyNumberFormat="1" applyFont="1" applyFill="1" applyBorder="1"/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4" fillId="2" borderId="45" xfId="0" applyNumberFormat="1" applyFont="1" applyFill="1" applyBorder="1" applyAlignment="1">
      <alignment horizontal="center"/>
    </xf>
    <xf numFmtId="4" fontId="4" fillId="2" borderId="4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8" fillId="2" borderId="44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164" fontId="5" fillId="0" borderId="9" xfId="0" applyNumberFormat="1" applyFont="1" applyBorder="1"/>
    <xf numFmtId="164" fontId="7" fillId="3" borderId="0" xfId="0" applyNumberFormat="1" applyFont="1" applyFill="1" applyAlignment="1">
      <alignment horizontal="center"/>
    </xf>
    <xf numFmtId="164" fontId="27" fillId="0" borderId="0" xfId="3" applyNumberFormat="1" applyFont="1" applyFill="1" applyBorder="1" applyAlignment="1">
      <alignment horizontal="right" vertical="center" indent="1"/>
    </xf>
    <xf numFmtId="0" fontId="0" fillId="4" borderId="0" xfId="0" applyFill="1"/>
    <xf numFmtId="0" fontId="11" fillId="4" borderId="0" xfId="1" applyFill="1"/>
    <xf numFmtId="164" fontId="4" fillId="2" borderId="19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0" fontId="0" fillId="0" borderId="0" xfId="0" applyAlignment="1">
      <alignment horizontal="left"/>
    </xf>
    <xf numFmtId="164" fontId="8" fillId="0" borderId="14" xfId="0" applyNumberFormat="1" applyFont="1" applyBorder="1" applyAlignment="1">
      <alignment horizontal="center"/>
    </xf>
    <xf numFmtId="164" fontId="4" fillId="2" borderId="5" xfId="0" applyNumberFormat="1" applyFont="1" applyFill="1" applyBorder="1"/>
    <xf numFmtId="164" fontId="0" fillId="0" borderId="7" xfId="0" applyNumberFormat="1" applyBorder="1"/>
    <xf numFmtId="0" fontId="4" fillId="2" borderId="55" xfId="0" applyFont="1" applyFill="1" applyBorder="1"/>
    <xf numFmtId="164" fontId="4" fillId="2" borderId="43" xfId="0" applyNumberFormat="1" applyFont="1" applyFill="1" applyBorder="1"/>
    <xf numFmtId="164" fontId="4" fillId="2" borderId="60" xfId="0" applyNumberFormat="1" applyFont="1" applyFill="1" applyBorder="1"/>
    <xf numFmtId="2" fontId="5" fillId="0" borderId="12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0" fontId="11" fillId="0" borderId="0" xfId="1"/>
    <xf numFmtId="164" fontId="8" fillId="0" borderId="9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2" borderId="51" xfId="0" applyNumberFormat="1" applyFont="1" applyFill="1" applyBorder="1" applyAlignment="1">
      <alignment horizontal="center"/>
    </xf>
    <xf numFmtId="4" fontId="4" fillId="2" borderId="33" xfId="0" applyNumberFormat="1" applyFont="1" applyFill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3" fontId="5" fillId="0" borderId="30" xfId="0" applyNumberFormat="1" applyFont="1" applyBorder="1"/>
    <xf numFmtId="3" fontId="0" fillId="0" borderId="6" xfId="0" applyNumberFormat="1" applyBorder="1"/>
    <xf numFmtId="3" fontId="0" fillId="0" borderId="61" xfId="0" applyNumberFormat="1" applyBorder="1"/>
    <xf numFmtId="4" fontId="0" fillId="0" borderId="15" xfId="0" applyNumberFormat="1" applyBorder="1" applyAlignment="1">
      <alignment horizontal="center"/>
    </xf>
    <xf numFmtId="3" fontId="4" fillId="2" borderId="62" xfId="0" applyNumberFormat="1" applyFont="1" applyFill="1" applyBorder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4" fontId="4" fillId="2" borderId="62" xfId="0" applyNumberFormat="1" applyFont="1" applyFill="1" applyBorder="1" applyAlignment="1">
      <alignment horizontal="center"/>
    </xf>
    <xf numFmtId="164" fontId="4" fillId="2" borderId="6" xfId="0" applyNumberFormat="1" applyFont="1" applyFill="1" applyBorder="1"/>
    <xf numFmtId="164" fontId="0" fillId="0" borderId="35" xfId="0" applyNumberFormat="1" applyBorder="1"/>
    <xf numFmtId="4" fontId="5" fillId="0" borderId="61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2" borderId="64" xfId="0" applyNumberFormat="1" applyFont="1" applyFill="1" applyBorder="1"/>
    <xf numFmtId="3" fontId="0" fillId="0" borderId="4" xfId="0" applyNumberFormat="1" applyBorder="1"/>
    <xf numFmtId="164" fontId="5" fillId="0" borderId="13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4" fontId="4" fillId="2" borderId="64" xfId="0" applyNumberFormat="1" applyFont="1" applyFill="1" applyBorder="1" applyAlignment="1">
      <alignment horizontal="center"/>
    </xf>
    <xf numFmtId="0" fontId="5" fillId="0" borderId="5" xfId="0" applyFont="1" applyBorder="1"/>
    <xf numFmtId="164" fontId="0" fillId="0" borderId="6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3" fontId="4" fillId="2" borderId="53" xfId="0" applyNumberFormat="1" applyFont="1" applyFill="1" applyBorder="1" applyAlignment="1">
      <alignment horizontal="center" vertical="center"/>
    </xf>
    <xf numFmtId="3" fontId="0" fillId="0" borderId="65" xfId="0" applyNumberFormat="1" applyBorder="1"/>
    <xf numFmtId="3" fontId="0" fillId="0" borderId="66" xfId="0" applyNumberFormat="1" applyBorder="1"/>
    <xf numFmtId="3" fontId="0" fillId="0" borderId="7" xfId="0" applyNumberFormat="1" applyBorder="1"/>
    <xf numFmtId="3" fontId="4" fillId="2" borderId="67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0" fillId="0" borderId="6" xfId="0" applyBorder="1"/>
    <xf numFmtId="2" fontId="4" fillId="2" borderId="67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7" xfId="0" applyNumberFormat="1" applyBorder="1"/>
    <xf numFmtId="164" fontId="5" fillId="0" borderId="30" xfId="0" applyNumberFormat="1" applyFont="1" applyBorder="1"/>
    <xf numFmtId="164" fontId="0" fillId="0" borderId="22" xfId="0" applyNumberFormat="1" applyBorder="1"/>
    <xf numFmtId="164" fontId="0" fillId="0" borderId="61" xfId="0" applyNumberFormat="1" applyBorder="1"/>
    <xf numFmtId="164" fontId="4" fillId="2" borderId="11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4" fontId="4" fillId="2" borderId="68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1" fillId="0" borderId="0" xfId="0" applyFont="1"/>
    <xf numFmtId="3" fontId="0" fillId="0" borderId="17" xfId="0" applyNumberFormat="1" applyBorder="1"/>
    <xf numFmtId="2" fontId="0" fillId="0" borderId="0" xfId="0" applyNumberFormat="1"/>
    <xf numFmtId="164" fontId="7" fillId="0" borderId="26" xfId="0" applyNumberFormat="1" applyFont="1" applyBorder="1" applyAlignment="1">
      <alignment horizontal="center"/>
    </xf>
    <xf numFmtId="164" fontId="5" fillId="0" borderId="26" xfId="0" applyNumberFormat="1" applyFont="1" applyBorder="1"/>
    <xf numFmtId="165" fontId="0" fillId="0" borderId="0" xfId="0" applyNumberFormat="1"/>
    <xf numFmtId="0" fontId="42" fillId="0" borderId="0" xfId="8"/>
    <xf numFmtId="0" fontId="39" fillId="0" borderId="0" xfId="9" applyFont="1"/>
    <xf numFmtId="164" fontId="4" fillId="2" borderId="24" xfId="8" applyNumberFormat="1" applyFont="1" applyFill="1" applyBorder="1" applyAlignment="1">
      <alignment horizontal="center"/>
    </xf>
    <xf numFmtId="4" fontId="4" fillId="2" borderId="51" xfId="8" applyNumberFormat="1" applyFont="1" applyFill="1" applyBorder="1" applyAlignment="1">
      <alignment horizontal="center"/>
    </xf>
    <xf numFmtId="4" fontId="4" fillId="2" borderId="33" xfId="8" applyNumberFormat="1" applyFont="1" applyFill="1" applyBorder="1" applyAlignment="1">
      <alignment horizontal="center"/>
    </xf>
    <xf numFmtId="0" fontId="4" fillId="2" borderId="9" xfId="8" applyFont="1" applyFill="1" applyBorder="1"/>
    <xf numFmtId="164" fontId="7" fillId="0" borderId="19" xfId="8" applyNumberFormat="1" applyFont="1" applyBorder="1" applyAlignment="1">
      <alignment horizontal="center"/>
    </xf>
    <xf numFmtId="4" fontId="42" fillId="0" borderId="15" xfId="8" applyNumberFormat="1" applyBorder="1" applyAlignment="1">
      <alignment horizontal="center"/>
    </xf>
    <xf numFmtId="4" fontId="42" fillId="0" borderId="5" xfId="8" applyNumberFormat="1" applyBorder="1" applyAlignment="1">
      <alignment horizontal="center"/>
    </xf>
    <xf numFmtId="0" fontId="42" fillId="0" borderId="5" xfId="8" applyBorder="1"/>
    <xf numFmtId="164" fontId="7" fillId="0" borderId="24" xfId="8" applyNumberFormat="1" applyFont="1" applyBorder="1" applyAlignment="1">
      <alignment horizontal="center"/>
    </xf>
    <xf numFmtId="0" fontId="5" fillId="0" borderId="0" xfId="8" applyFont="1"/>
    <xf numFmtId="164" fontId="42" fillId="0" borderId="0" xfId="8" applyNumberFormat="1"/>
    <xf numFmtId="3" fontId="42" fillId="0" borderId="0" xfId="8" applyNumberFormat="1"/>
    <xf numFmtId="164" fontId="4" fillId="2" borderId="57" xfId="8" applyNumberFormat="1" applyFont="1" applyFill="1" applyBorder="1"/>
    <xf numFmtId="164" fontId="4" fillId="2" borderId="46" xfId="8" applyNumberFormat="1" applyFont="1" applyFill="1" applyBorder="1"/>
    <xf numFmtId="164" fontId="4" fillId="2" borderId="9" xfId="8" applyNumberFormat="1" applyFont="1" applyFill="1" applyBorder="1"/>
    <xf numFmtId="3" fontId="4" fillId="2" borderId="46" xfId="8" applyNumberFormat="1" applyFont="1" applyFill="1" applyBorder="1"/>
    <xf numFmtId="3" fontId="4" fillId="2" borderId="45" xfId="8" applyNumberFormat="1" applyFont="1" applyFill="1" applyBorder="1"/>
    <xf numFmtId="165" fontId="7" fillId="0" borderId="16" xfId="8" applyNumberFormat="1" applyFont="1" applyBorder="1" applyAlignment="1">
      <alignment horizontal="center"/>
    </xf>
    <xf numFmtId="164" fontId="7" fillId="0" borderId="5" xfId="8" applyNumberFormat="1" applyFont="1" applyBorder="1" applyAlignment="1">
      <alignment horizontal="center"/>
    </xf>
    <xf numFmtId="164" fontId="42" fillId="0" borderId="23" xfId="8" applyNumberFormat="1" applyBorder="1"/>
    <xf numFmtId="164" fontId="42" fillId="0" borderId="5" xfId="8" applyNumberFormat="1" applyBorder="1"/>
    <xf numFmtId="3" fontId="42" fillId="0" borderId="16" xfId="8" applyNumberFormat="1" applyBorder="1"/>
    <xf numFmtId="3" fontId="42" fillId="0" borderId="18" xfId="8" applyNumberFormat="1" applyBorder="1"/>
    <xf numFmtId="3" fontId="42" fillId="0" borderId="15" xfId="8" applyNumberFormat="1" applyBorder="1"/>
    <xf numFmtId="3" fontId="42" fillId="0" borderId="5" xfId="8" applyNumberFormat="1" applyBorder="1"/>
    <xf numFmtId="165" fontId="7" fillId="0" borderId="17" xfId="8" applyNumberFormat="1" applyFont="1" applyBorder="1" applyAlignment="1">
      <alignment horizontal="center"/>
    </xf>
    <xf numFmtId="164" fontId="7" fillId="0" borderId="2" xfId="8" applyNumberFormat="1" applyFont="1" applyBorder="1" applyAlignment="1">
      <alignment horizontal="center"/>
    </xf>
    <xf numFmtId="164" fontId="42" fillId="0" borderId="25" xfId="8" applyNumberFormat="1" applyBorder="1"/>
    <xf numFmtId="0" fontId="4" fillId="2" borderId="29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39" xfId="8" applyFont="1" applyBorder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1" fillId="0" borderId="69" xfId="2" quotePrefix="1" applyFont="1" applyBorder="1" applyAlignment="1">
      <alignment horizontal="center" vertical="center"/>
    </xf>
    <xf numFmtId="0" fontId="30" fillId="0" borderId="69" xfId="2" applyFont="1" applyBorder="1"/>
    <xf numFmtId="0" fontId="15" fillId="0" borderId="69" xfId="2" applyFont="1" applyBorder="1"/>
    <xf numFmtId="0" fontId="15" fillId="0" borderId="69" xfId="2" applyFont="1" applyBorder="1" applyAlignment="1">
      <alignment horizontal="center" vertical="center"/>
    </xf>
    <xf numFmtId="3" fontId="42" fillId="0" borderId="23" xfId="8" applyNumberFormat="1" applyBorder="1"/>
    <xf numFmtId="3" fontId="0" fillId="0" borderId="21" xfId="0" applyNumberFormat="1" applyBorder="1"/>
    <xf numFmtId="3" fontId="0" fillId="0" borderId="25" xfId="0" applyNumberFormat="1" applyBorder="1"/>
    <xf numFmtId="164" fontId="8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164" fontId="5" fillId="0" borderId="1" xfId="0" applyNumberFormat="1" applyFont="1" applyBorder="1"/>
    <xf numFmtId="164" fontId="0" fillId="0" borderId="19" xfId="0" applyNumberFormat="1" applyBorder="1"/>
    <xf numFmtId="164" fontId="4" fillId="2" borderId="1" xfId="0" applyNumberFormat="1" applyFont="1" applyFill="1" applyBorder="1"/>
    <xf numFmtId="164" fontId="0" fillId="0" borderId="20" xfId="0" applyNumberFormat="1" applyBorder="1"/>
    <xf numFmtId="4" fontId="0" fillId="0" borderId="6" xfId="0" applyNumberFormat="1" applyBorder="1"/>
    <xf numFmtId="164" fontId="42" fillId="0" borderId="21" xfId="8" applyNumberFormat="1" applyBorder="1"/>
    <xf numFmtId="164" fontId="42" fillId="0" borderId="22" xfId="8" applyNumberForma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26" xfId="0" applyNumberFormat="1" applyFont="1" applyBorder="1"/>
    <xf numFmtId="4" fontId="5" fillId="0" borderId="13" xfId="0" applyNumberFormat="1" applyFont="1" applyBorder="1"/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27" xfId="0" applyNumberFormat="1" applyBorder="1"/>
    <xf numFmtId="4" fontId="0" fillId="0" borderId="16" xfId="0" applyNumberFormat="1" applyBorder="1"/>
    <xf numFmtId="4" fontId="0" fillId="0" borderId="0" xfId="0" applyNumberFormat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55" xfId="0" applyNumberFormat="1" applyFont="1" applyFill="1" applyBorder="1"/>
    <xf numFmtId="4" fontId="4" fillId="2" borderId="30" xfId="0" applyNumberFormat="1" applyFont="1" applyFill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25" xfId="0" applyBorder="1"/>
    <xf numFmtId="0" fontId="0" fillId="0" borderId="15" xfId="0" applyBorder="1"/>
    <xf numFmtId="164" fontId="0" fillId="0" borderId="17" xfId="0" applyNumberFormat="1" applyBorder="1"/>
    <xf numFmtId="164" fontId="7" fillId="0" borderId="65" xfId="0" applyNumberFormat="1" applyFont="1" applyBorder="1" applyAlignment="1">
      <alignment horizontal="center"/>
    </xf>
    <xf numFmtId="164" fontId="8" fillId="0" borderId="65" xfId="0" applyNumberFormat="1" applyFont="1" applyBorder="1" applyAlignment="1">
      <alignment horizontal="center"/>
    </xf>
    <xf numFmtId="164" fontId="5" fillId="0" borderId="74" xfId="0" applyNumberFormat="1" applyFont="1" applyBorder="1"/>
    <xf numFmtId="164" fontId="5" fillId="0" borderId="75" xfId="0" applyNumberFormat="1" applyFont="1" applyBorder="1"/>
    <xf numFmtId="164" fontId="5" fillId="0" borderId="76" xfId="0" applyNumberFormat="1" applyFont="1" applyBorder="1"/>
    <xf numFmtId="164" fontId="0" fillId="0" borderId="77" xfId="0" applyNumberFormat="1" applyBorder="1"/>
    <xf numFmtId="164" fontId="0" fillId="0" borderId="73" xfId="0" applyNumberFormat="1" applyBorder="1"/>
    <xf numFmtId="164" fontId="0" fillId="0" borderId="78" xfId="0" applyNumberFormat="1" applyBorder="1"/>
    <xf numFmtId="164" fontId="0" fillId="0" borderId="79" xfId="0" applyNumberFormat="1" applyBorder="1"/>
    <xf numFmtId="164" fontId="0" fillId="0" borderId="72" xfId="0" applyNumberFormat="1" applyBorder="1"/>
    <xf numFmtId="164" fontId="0" fillId="0" borderId="80" xfId="0" applyNumberFormat="1" applyBorder="1"/>
    <xf numFmtId="164" fontId="0" fillId="0" borderId="65" xfId="0" applyNumberFormat="1" applyBorder="1"/>
    <xf numFmtId="164" fontId="4" fillId="2" borderId="30" xfId="0" applyNumberFormat="1" applyFont="1" applyFill="1" applyBorder="1"/>
    <xf numFmtId="164" fontId="0" fillId="0" borderId="81" xfId="0" applyNumberFormat="1" applyBorder="1"/>
    <xf numFmtId="164" fontId="4" fillId="2" borderId="33" xfId="0" applyNumberFormat="1" applyFont="1" applyFill="1" applyBorder="1"/>
    <xf numFmtId="164" fontId="5" fillId="0" borderId="64" xfId="0" applyNumberFormat="1" applyFont="1" applyBorder="1"/>
    <xf numFmtId="164" fontId="0" fillId="0" borderId="82" xfId="0" applyNumberFormat="1" applyBorder="1"/>
    <xf numFmtId="164" fontId="0" fillId="0" borderId="83" xfId="0" applyNumberFormat="1" applyBorder="1"/>
    <xf numFmtId="3" fontId="0" fillId="0" borderId="23" xfId="0" applyNumberFormat="1" applyBorder="1" applyProtection="1">
      <protection locked="0"/>
    </xf>
    <xf numFmtId="3" fontId="42" fillId="0" borderId="27" xfId="8" applyNumberFormat="1" applyBorder="1"/>
    <xf numFmtId="3" fontId="0" fillId="0" borderId="30" xfId="0" applyNumberFormat="1" applyBorder="1"/>
    <xf numFmtId="3" fontId="0" fillId="0" borderId="18" xfId="0" applyNumberFormat="1" applyBorder="1" applyProtection="1">
      <protection locked="0"/>
    </xf>
    <xf numFmtId="3" fontId="0" fillId="0" borderId="89" xfId="0" applyNumberFormat="1" applyBorder="1"/>
    <xf numFmtId="4" fontId="0" fillId="0" borderId="17" xfId="0" applyNumberFormat="1" applyBorder="1"/>
    <xf numFmtId="4" fontId="0" fillId="0" borderId="18" xfId="0" applyNumberFormat="1" applyBorder="1"/>
    <xf numFmtId="4" fontId="5" fillId="0" borderId="9" xfId="0" applyNumberFormat="1" applyFont="1" applyBorder="1" applyAlignment="1">
      <alignment horizontal="center"/>
    </xf>
    <xf numFmtId="0" fontId="5" fillId="4" borderId="9" xfId="0" applyFont="1" applyFill="1" applyBorder="1"/>
    <xf numFmtId="0" fontId="5" fillId="4" borderId="10" xfId="0" applyFont="1" applyFill="1" applyBorder="1"/>
    <xf numFmtId="3" fontId="5" fillId="4" borderId="11" xfId="0" applyNumberFormat="1" applyFont="1" applyFill="1" applyBorder="1"/>
    <xf numFmtId="3" fontId="5" fillId="4" borderId="12" xfId="0" applyNumberFormat="1" applyFont="1" applyFill="1" applyBorder="1"/>
    <xf numFmtId="3" fontId="5" fillId="4" borderId="26" xfId="0" applyNumberFormat="1" applyFont="1" applyFill="1" applyBorder="1"/>
    <xf numFmtId="3" fontId="5" fillId="4" borderId="13" xfId="0" applyNumberFormat="1" applyFont="1" applyFill="1" applyBorder="1"/>
    <xf numFmtId="164" fontId="5" fillId="4" borderId="9" xfId="0" applyNumberFormat="1" applyFont="1" applyFill="1" applyBorder="1"/>
    <xf numFmtId="164" fontId="5" fillId="4" borderId="12" xfId="0" applyNumberFormat="1" applyFont="1" applyFill="1" applyBorder="1"/>
    <xf numFmtId="164" fontId="5" fillId="4" borderId="13" xfId="0" applyNumberFormat="1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3" fontId="4" fillId="2" borderId="44" xfId="0" applyNumberFormat="1" applyFont="1" applyFill="1" applyBorder="1"/>
    <xf numFmtId="3" fontId="4" fillId="2" borderId="10" xfId="0" applyNumberFormat="1" applyFont="1" applyFill="1" applyBorder="1"/>
    <xf numFmtId="3" fontId="4" fillId="2" borderId="90" xfId="0" applyNumberFormat="1" applyFont="1" applyFill="1" applyBorder="1"/>
    <xf numFmtId="2" fontId="5" fillId="0" borderId="26" xfId="0" applyNumberFormat="1" applyFont="1" applyBorder="1"/>
    <xf numFmtId="2" fontId="0" fillId="0" borderId="27" xfId="0" applyNumberFormat="1" applyBorder="1"/>
    <xf numFmtId="2" fontId="0" fillId="0" borderId="16" xfId="0" applyNumberFormat="1" applyBorder="1"/>
    <xf numFmtId="2" fontId="4" fillId="2" borderId="55" xfId="0" applyNumberFormat="1" applyFont="1" applyFill="1" applyBorder="1"/>
    <xf numFmtId="2" fontId="4" fillId="2" borderId="46" xfId="0" applyNumberFormat="1" applyFont="1" applyFill="1" applyBorder="1"/>
    <xf numFmtId="2" fontId="0" fillId="0" borderId="25" xfId="0" applyNumberFormat="1" applyBorder="1"/>
    <xf numFmtId="3" fontId="42" fillId="0" borderId="6" xfId="8" applyNumberFormat="1" applyBorder="1"/>
    <xf numFmtId="3" fontId="4" fillId="2" borderId="44" xfId="8" applyNumberFormat="1" applyFont="1" applyFill="1" applyBorder="1"/>
    <xf numFmtId="4" fontId="42" fillId="0" borderId="16" xfId="8" applyNumberFormat="1" applyBorder="1" applyAlignment="1">
      <alignment horizontal="center"/>
    </xf>
    <xf numFmtId="4" fontId="4" fillId="2" borderId="52" xfId="8" applyNumberFormat="1" applyFont="1" applyFill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4" fontId="4" fillId="2" borderId="92" xfId="0" applyNumberFormat="1" applyFont="1" applyFill="1" applyBorder="1" applyAlignment="1">
      <alignment horizontal="center"/>
    </xf>
    <xf numFmtId="3" fontId="5" fillId="0" borderId="23" xfId="0" applyNumberFormat="1" applyFont="1" applyBorder="1"/>
    <xf numFmtId="164" fontId="4" fillId="2" borderId="93" xfId="0" applyNumberFormat="1" applyFont="1" applyFill="1" applyBorder="1"/>
    <xf numFmtId="3" fontId="4" fillId="2" borderId="93" xfId="0" applyNumberFormat="1" applyFont="1" applyFill="1" applyBorder="1"/>
    <xf numFmtId="164" fontId="4" fillId="2" borderId="2" xfId="0" applyNumberFormat="1" applyFont="1" applyFill="1" applyBorder="1" applyAlignment="1">
      <alignment horizontal="center"/>
    </xf>
    <xf numFmtId="165" fontId="4" fillId="2" borderId="17" xfId="0" applyNumberFormat="1" applyFont="1" applyFill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5" fontId="4" fillId="2" borderId="18" xfId="0" applyNumberFormat="1" applyFont="1" applyFill="1" applyBorder="1" applyAlignment="1">
      <alignment horizontal="center"/>
    </xf>
    <xf numFmtId="165" fontId="8" fillId="0" borderId="17" xfId="0" applyNumberFormat="1" applyFont="1" applyBorder="1" applyAlignment="1" applyProtection="1">
      <alignment horizontal="center"/>
      <protection locked="0"/>
    </xf>
    <xf numFmtId="164" fontId="5" fillId="0" borderId="95" xfId="0" applyNumberFormat="1" applyFont="1" applyBorder="1"/>
    <xf numFmtId="164" fontId="0" fillId="0" borderId="96" xfId="0" applyNumberFormat="1" applyBorder="1"/>
    <xf numFmtId="164" fontId="0" fillId="0" borderId="97" xfId="0" applyNumberFormat="1" applyBorder="1"/>
    <xf numFmtId="4" fontId="4" fillId="2" borderId="44" xfId="0" applyNumberFormat="1" applyFont="1" applyFill="1" applyBorder="1"/>
    <xf numFmtId="164" fontId="7" fillId="4" borderId="1" xfId="0" applyNumberFormat="1" applyFont="1" applyFill="1" applyBorder="1" applyAlignment="1">
      <alignment horizontal="center"/>
    </xf>
    <xf numFmtId="3" fontId="4" fillId="2" borderId="98" xfId="0" applyNumberFormat="1" applyFont="1" applyFill="1" applyBorder="1"/>
    <xf numFmtId="164" fontId="5" fillId="0" borderId="18" xfId="0" applyNumberFormat="1" applyFont="1" applyBorder="1"/>
    <xf numFmtId="2" fontId="0" fillId="0" borderId="6" xfId="0" applyNumberFormat="1" applyBorder="1"/>
    <xf numFmtId="0" fontId="0" fillId="0" borderId="6" xfId="0" applyBorder="1" applyProtection="1">
      <protection locked="0"/>
    </xf>
    <xf numFmtId="2" fontId="5" fillId="0" borderId="13" xfId="0" applyNumberFormat="1" applyFont="1" applyBorder="1"/>
    <xf numFmtId="2" fontId="4" fillId="2" borderId="44" xfId="0" applyNumberFormat="1" applyFont="1" applyFill="1" applyBorder="1"/>
    <xf numFmtId="2" fontId="0" fillId="0" borderId="17" xfId="0" applyNumberFormat="1" applyBorder="1"/>
    <xf numFmtId="2" fontId="0" fillId="0" borderId="18" xfId="0" applyNumberFormat="1" applyBorder="1"/>
    <xf numFmtId="3" fontId="4" fillId="2" borderId="30" xfId="0" applyNumberFormat="1" applyFont="1" applyFill="1" applyBorder="1"/>
    <xf numFmtId="3" fontId="5" fillId="0" borderId="61" xfId="0" applyNumberFormat="1" applyFont="1" applyBorder="1"/>
    <xf numFmtId="3" fontId="5" fillId="0" borderId="23" xfId="0" applyNumberFormat="1" applyFont="1" applyBorder="1" applyAlignment="1">
      <alignment vertical="center"/>
    </xf>
    <xf numFmtId="3" fontId="4" fillId="2" borderId="6" xfId="0" applyNumberFormat="1" applyFont="1" applyFill="1" applyBorder="1"/>
    <xf numFmtId="2" fontId="4" fillId="2" borderId="54" xfId="0" applyNumberFormat="1" applyFont="1" applyFill="1" applyBorder="1" applyAlignment="1">
      <alignment horizontal="center" vertical="center"/>
    </xf>
    <xf numFmtId="164" fontId="4" fillId="2" borderId="54" xfId="0" applyNumberFormat="1" applyFont="1" applyFill="1" applyBorder="1" applyAlignment="1">
      <alignment horizontal="center" vertical="center" wrapText="1"/>
    </xf>
    <xf numFmtId="164" fontId="0" fillId="0" borderId="66" xfId="0" applyNumberFormat="1" applyBorder="1"/>
    <xf numFmtId="2" fontId="0" fillId="0" borderId="15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" fontId="4" fillId="2" borderId="30" xfId="0" applyNumberFormat="1" applyFont="1" applyFill="1" applyBorder="1" applyAlignment="1">
      <alignment horizontal="center"/>
    </xf>
    <xf numFmtId="2" fontId="4" fillId="2" borderId="46" xfId="0" applyNumberFormat="1" applyFont="1" applyFill="1" applyBorder="1" applyAlignment="1">
      <alignment horizontal="center"/>
    </xf>
    <xf numFmtId="164" fontId="42" fillId="0" borderId="99" xfId="8" applyNumberFormat="1" applyBorder="1"/>
    <xf numFmtId="164" fontId="42" fillId="0" borderId="66" xfId="8" applyNumberFormat="1" applyBorder="1"/>
    <xf numFmtId="165" fontId="4" fillId="2" borderId="4" xfId="8" applyNumberFormat="1" applyFont="1" applyFill="1" applyBorder="1" applyAlignment="1">
      <alignment horizontal="center"/>
    </xf>
    <xf numFmtId="164" fontId="4" fillId="2" borderId="50" xfId="8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/>
    </xf>
    <xf numFmtId="3" fontId="4" fillId="2" borderId="92" xfId="0" applyNumberFormat="1" applyFont="1" applyFill="1" applyBorder="1"/>
    <xf numFmtId="3" fontId="4" fillId="2" borderId="54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17" fontId="10" fillId="4" borderId="0" xfId="0" applyNumberFormat="1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3" fillId="3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wrapText="1" indent="2"/>
    </xf>
    <xf numFmtId="0" fontId="16" fillId="2" borderId="0" xfId="2" applyFont="1" applyFill="1" applyAlignment="1">
      <alignment horizontal="left" vertical="center" wrapText="1" indent="2"/>
    </xf>
    <xf numFmtId="0" fontId="20" fillId="0" borderId="0" xfId="2" quotePrefix="1" applyFont="1" applyAlignment="1">
      <alignment horizontal="left" vertical="top"/>
    </xf>
    <xf numFmtId="0" fontId="21" fillId="0" borderId="0" xfId="2" quotePrefix="1" applyFont="1" applyAlignment="1">
      <alignment horizontal="left" vertical="top"/>
    </xf>
    <xf numFmtId="164" fontId="40" fillId="3" borderId="0" xfId="0" applyNumberFormat="1" applyFont="1" applyFill="1" applyAlignment="1">
      <alignment horizontal="center" vertical="center"/>
    </xf>
    <xf numFmtId="0" fontId="32" fillId="3" borderId="0" xfId="2" applyFont="1" applyFill="1" applyAlignment="1">
      <alignment horizontal="center" vertical="center" wrapText="1"/>
    </xf>
    <xf numFmtId="0" fontId="21" fillId="0" borderId="0" xfId="2" quotePrefix="1" applyFont="1" applyAlignment="1">
      <alignment horizontal="center" vertical="center"/>
    </xf>
    <xf numFmtId="0" fontId="6" fillId="2" borderId="40" xfId="8" applyFont="1" applyFill="1" applyBorder="1" applyAlignment="1">
      <alignment horizontal="center" vertical="center"/>
    </xf>
    <xf numFmtId="0" fontId="6" fillId="2" borderId="41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 wrapText="1"/>
    </xf>
    <xf numFmtId="0" fontId="4" fillId="2" borderId="33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49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2" borderId="50" xfId="8" applyFont="1" applyFill="1" applyBorder="1" applyAlignment="1">
      <alignment horizontal="center" vertical="center"/>
    </xf>
    <xf numFmtId="0" fontId="4" fillId="2" borderId="47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4" fillId="2" borderId="60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0" fontId="4" fillId="2" borderId="8" xfId="8" applyFont="1" applyFill="1" applyBorder="1" applyAlignment="1">
      <alignment horizontal="center" vertical="center"/>
    </xf>
    <xf numFmtId="0" fontId="4" fillId="2" borderId="54" xfId="8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4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94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9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vertical="center" wrapText="1"/>
    </xf>
    <xf numFmtId="2" fontId="4" fillId="2" borderId="34" xfId="0" applyNumberFormat="1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1" fontId="4" fillId="2" borderId="31" xfId="0" applyNumberFormat="1" applyFont="1" applyFill="1" applyBorder="1" applyAlignment="1">
      <alignment horizontal="center" vertical="center"/>
    </xf>
    <xf numFmtId="1" fontId="4" fillId="2" borderId="33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8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56" xfId="0" applyNumberFormat="1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" fontId="4" fillId="2" borderId="54" xfId="0" applyNumberFormat="1" applyFont="1" applyFill="1" applyBorder="1" applyAlignment="1">
      <alignment horizontal="center" vertical="center" wrapText="1"/>
    </xf>
    <xf numFmtId="1" fontId="4" fillId="2" borderId="52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/>
    <xf numFmtId="0" fontId="5" fillId="0" borderId="10" xfId="0" applyFont="1" applyFill="1" applyBorder="1"/>
    <xf numFmtId="3" fontId="5" fillId="0" borderId="11" xfId="0" applyNumberFormat="1" applyFont="1" applyFill="1" applyBorder="1"/>
    <xf numFmtId="3" fontId="5" fillId="0" borderId="12" xfId="0" applyNumberFormat="1" applyFont="1" applyFill="1" applyBorder="1"/>
    <xf numFmtId="3" fontId="5" fillId="0" borderId="26" xfId="0" applyNumberFormat="1" applyFont="1" applyFill="1" applyBorder="1"/>
    <xf numFmtId="3" fontId="5" fillId="0" borderId="13" xfId="0" applyNumberFormat="1" applyFont="1" applyFill="1" applyBorder="1"/>
    <xf numFmtId="0" fontId="0" fillId="0" borderId="0" xfId="0" applyFill="1"/>
    <xf numFmtId="164" fontId="5" fillId="0" borderId="9" xfId="0" applyNumberFormat="1" applyFont="1" applyFill="1" applyBorder="1"/>
    <xf numFmtId="164" fontId="5" fillId="0" borderId="12" xfId="0" applyNumberFormat="1" applyFont="1" applyFill="1" applyBorder="1"/>
    <xf numFmtId="164" fontId="5" fillId="0" borderId="13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165" fontId="7" fillId="0" borderId="13" xfId="0" applyNumberFormat="1" applyFont="1" applyFill="1" applyBorder="1" applyAlignment="1">
      <alignment horizontal="center"/>
    </xf>
    <xf numFmtId="0" fontId="5" fillId="0" borderId="0" xfId="0" applyFont="1" applyFill="1"/>
    <xf numFmtId="0" fontId="0" fillId="0" borderId="5" xfId="0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3" fontId="0" fillId="0" borderId="27" xfId="0" applyNumberFormat="1" applyFill="1" applyBorder="1"/>
    <xf numFmtId="3" fontId="0" fillId="0" borderId="16" xfId="0" applyNumberFormat="1" applyFill="1" applyBorder="1"/>
    <xf numFmtId="164" fontId="0" fillId="0" borderId="5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65" fontId="8" fillId="0" borderId="17" xfId="0" applyNumberFormat="1" applyFont="1" applyFill="1" applyBorder="1" applyAlignment="1">
      <alignment horizontal="center"/>
    </xf>
    <xf numFmtId="165" fontId="8" fillId="0" borderId="18" xfId="0" applyNumberFormat="1" applyFont="1" applyFill="1" applyBorder="1" applyAlignment="1">
      <alignment horizontal="center"/>
    </xf>
  </cellXfs>
  <cellStyles count="11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Percentagem 2" xfId="3" xr:uid="{00000000-0005-0000-0000-000003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3280" y="2374454"/>
          <a:ext cx="421595" cy="411335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329704</xdr:colOff>
      <xdr:row>8</xdr:row>
      <xdr:rowOff>13332</xdr:rowOff>
    </xdr:from>
    <xdr:to>
      <xdr:col>2</xdr:col>
      <xdr:colOff>448960</xdr:colOff>
      <xdr:row>10</xdr:row>
      <xdr:rowOff>198537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54" y="1537332"/>
          <a:ext cx="728856" cy="68050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288239</xdr:colOff>
      <xdr:row>24</xdr:row>
      <xdr:rowOff>134916</xdr:rowOff>
    </xdr:from>
    <xdr:to>
      <xdr:col>2</xdr:col>
      <xdr:colOff>605117</xdr:colOff>
      <xdr:row>28</xdr:row>
      <xdr:rowOff>15923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89" y="5135541"/>
          <a:ext cx="926478" cy="871607"/>
        </a:xfrm>
        <a:prstGeom prst="rect">
          <a:avLst/>
        </a:prstGeom>
      </xdr:spPr>
    </xdr:pic>
    <xdr:clientData/>
  </xdr:twoCellAnchor>
  <xdr:twoCellAnchor editAs="oneCell">
    <xdr:from>
      <xdr:col>1</xdr:col>
      <xdr:colOff>398941</xdr:colOff>
      <xdr:row>13</xdr:row>
      <xdr:rowOff>128240</xdr:rowOff>
    </xdr:from>
    <xdr:to>
      <xdr:col>2</xdr:col>
      <xdr:colOff>448235</xdr:colOff>
      <xdr:row>16</xdr:row>
      <xdr:rowOff>34666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1" y="2890490"/>
          <a:ext cx="658894" cy="649376"/>
        </a:xfrm>
        <a:prstGeom prst="rect">
          <a:avLst/>
        </a:prstGeom>
      </xdr:spPr>
    </xdr:pic>
    <xdr:clientData/>
  </xdr:twoCellAnchor>
  <xdr:twoCellAnchor editAs="oneCell">
    <xdr:from>
      <xdr:col>1</xdr:col>
      <xdr:colOff>345015</xdr:colOff>
      <xdr:row>38</xdr:row>
      <xdr:rowOff>103654</xdr:rowOff>
    </xdr:from>
    <xdr:to>
      <xdr:col>3</xdr:col>
      <xdr:colOff>89261</xdr:colOff>
      <xdr:row>42</xdr:row>
      <xdr:rowOff>67236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5" y="8180854"/>
          <a:ext cx="963446" cy="9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workbookViewId="0">
      <selection activeCell="L6" sqref="L6"/>
    </sheetView>
  </sheetViews>
  <sheetFormatPr defaultRowHeight="15"/>
  <cols>
    <col min="1" max="16384" width="9.140625" style="131"/>
  </cols>
  <sheetData>
    <row r="2" spans="1:9">
      <c r="D2" s="394" t="s">
        <v>49</v>
      </c>
      <c r="E2" s="394"/>
      <c r="F2" s="394"/>
      <c r="G2" s="394"/>
      <c r="H2" s="394"/>
      <c r="I2" s="394"/>
    </row>
    <row r="3" spans="1:9">
      <c r="D3" s="394"/>
      <c r="E3" s="394"/>
      <c r="F3" s="394"/>
      <c r="G3" s="394"/>
      <c r="H3" s="394"/>
      <c r="I3" s="394"/>
    </row>
    <row r="4" spans="1:9" ht="15.75">
      <c r="D4" s="395" t="s">
        <v>97</v>
      </c>
      <c r="E4" s="395"/>
      <c r="F4" s="395"/>
      <c r="G4" s="395"/>
      <c r="H4" s="395"/>
      <c r="I4" s="395"/>
    </row>
    <row r="6" spans="1:9" ht="15" customHeight="1"/>
    <row r="7" spans="1:9" ht="15" customHeight="1">
      <c r="A7" s="132" t="s">
        <v>48</v>
      </c>
    </row>
    <row r="8" spans="1:9" ht="15" customHeight="1"/>
    <row r="9" spans="1:9" ht="15" customHeight="1">
      <c r="A9" s="132" t="s">
        <v>47</v>
      </c>
    </row>
    <row r="10" spans="1:9" ht="15" customHeight="1"/>
    <row r="11" spans="1:9" ht="15" customHeight="1">
      <c r="A11" s="132" t="s">
        <v>50</v>
      </c>
    </row>
    <row r="12" spans="1:9" ht="15" customHeight="1"/>
    <row r="13" spans="1:9" ht="15" customHeight="1">
      <c r="A13" s="132" t="s">
        <v>51</v>
      </c>
    </row>
    <row r="14" spans="1:9" ht="15" customHeight="1"/>
    <row r="15" spans="1:9" ht="15" customHeight="1">
      <c r="A15" s="132" t="s">
        <v>54</v>
      </c>
    </row>
    <row r="16" spans="1:9" ht="15" customHeight="1"/>
    <row r="17" spans="1:1" ht="15" customHeight="1">
      <c r="A17" s="132" t="s">
        <v>55</v>
      </c>
    </row>
    <row r="18" spans="1:1" ht="15" customHeight="1"/>
    <row r="19" spans="1:1" ht="15" customHeight="1">
      <c r="A19" s="132" t="s">
        <v>53</v>
      </c>
    </row>
    <row r="20" spans="1:1" ht="15" customHeight="1"/>
    <row r="21" spans="1:1" ht="15" customHeight="1">
      <c r="A21" s="132" t="s">
        <v>52</v>
      </c>
    </row>
    <row r="22" spans="1:1" ht="15" customHeight="1"/>
    <row r="23" spans="1:1" ht="15" customHeight="1">
      <c r="A23" s="132" t="s">
        <v>60</v>
      </c>
    </row>
    <row r="24" spans="1:1" ht="15" customHeight="1"/>
    <row r="25" spans="1:1" ht="15" customHeight="1">
      <c r="A25" s="132" t="s">
        <v>61</v>
      </c>
    </row>
    <row r="26" spans="1:1" ht="15" customHeight="1"/>
    <row r="27" spans="1:1" ht="15" customHeight="1">
      <c r="A27" s="132" t="s">
        <v>63</v>
      </c>
    </row>
    <row r="28" spans="1:1" ht="15" customHeight="1"/>
    <row r="29" spans="1:1" ht="15" customHeight="1">
      <c r="A29" s="144" t="s">
        <v>75</v>
      </c>
    </row>
    <row r="30" spans="1:1" ht="15" customHeight="1"/>
    <row r="31" spans="1:1" ht="15" customHeight="1">
      <c r="A31" s="144" t="s">
        <v>76</v>
      </c>
    </row>
    <row r="32" spans="1:1" ht="15" customHeight="1"/>
    <row r="33" spans="1:1">
      <c r="A33" s="144" t="s">
        <v>77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Z141"/>
  <sheetViews>
    <sheetView topLeftCell="A78" workbookViewId="0">
      <selection activeCell="B19" sqref="B19"/>
    </sheetView>
  </sheetViews>
  <sheetFormatPr defaultRowHeight="15"/>
  <cols>
    <col min="1" max="1" width="3.42578125" customWidth="1"/>
    <col min="2" max="2" width="19.5703125" customWidth="1"/>
    <col min="3" max="11" width="11.140625" customWidth="1"/>
    <col min="12" max="12" width="11.85546875" customWidth="1"/>
    <col min="13" max="13" width="2.5703125" customWidth="1"/>
    <col min="14" max="22" width="10.7109375" customWidth="1"/>
    <col min="23" max="23" width="11.85546875" customWidth="1"/>
    <col min="24" max="24" width="2.5703125" customWidth="1"/>
    <col min="25" max="26" width="11.140625" customWidth="1"/>
  </cols>
  <sheetData>
    <row r="1" spans="1:26">
      <c r="A1" s="1" t="s">
        <v>59</v>
      </c>
    </row>
    <row r="2" spans="1:26">
      <c r="A2" s="1"/>
    </row>
    <row r="3" spans="1:26">
      <c r="A3" s="1" t="s">
        <v>21</v>
      </c>
      <c r="N3" s="1" t="s">
        <v>23</v>
      </c>
      <c r="Y3" s="1" t="str">
        <f>'6'!Y3</f>
        <v>VARIAÇÃO (JAN-DEZ)</v>
      </c>
    </row>
    <row r="4" spans="1:26" ht="15.75" thickBot="1"/>
    <row r="5" spans="1:26" ht="24" customHeight="1">
      <c r="A5" s="378" t="s">
        <v>28</v>
      </c>
      <c r="B5" s="379"/>
      <c r="C5" s="382">
        <v>2016</v>
      </c>
      <c r="D5" s="376">
        <v>2017</v>
      </c>
      <c r="E5" s="376">
        <v>2018</v>
      </c>
      <c r="F5" s="376">
        <v>2019</v>
      </c>
      <c r="G5" s="376">
        <v>2020</v>
      </c>
      <c r="H5" s="376">
        <v>2021</v>
      </c>
      <c r="I5" s="376">
        <v>2022</v>
      </c>
      <c r="J5" s="376">
        <v>2023</v>
      </c>
      <c r="K5" s="384">
        <v>2024</v>
      </c>
      <c r="L5" s="429">
        <v>2025</v>
      </c>
      <c r="N5" s="388">
        <v>2016</v>
      </c>
      <c r="O5" s="376">
        <v>2017</v>
      </c>
      <c r="P5" s="376">
        <v>2018</v>
      </c>
      <c r="Q5" s="449">
        <v>2019</v>
      </c>
      <c r="R5" s="384">
        <v>2020</v>
      </c>
      <c r="S5" s="384">
        <v>2021</v>
      </c>
      <c r="T5" s="384">
        <v>2022</v>
      </c>
      <c r="U5" s="384">
        <v>2023</v>
      </c>
      <c r="V5" s="384">
        <v>2024</v>
      </c>
      <c r="W5" s="429">
        <v>2025</v>
      </c>
      <c r="Y5" s="386" t="s">
        <v>87</v>
      </c>
      <c r="Z5" s="387"/>
    </row>
    <row r="6" spans="1:26" ht="21.75" customHeight="1" thickBot="1">
      <c r="A6" s="380"/>
      <c r="B6" s="381"/>
      <c r="C6" s="383"/>
      <c r="D6" s="377"/>
      <c r="E6" s="377"/>
      <c r="F6" s="377"/>
      <c r="G6" s="377"/>
      <c r="H6" s="377"/>
      <c r="I6" s="377"/>
      <c r="J6" s="377"/>
      <c r="K6" s="385"/>
      <c r="L6" s="454"/>
      <c r="N6" s="389"/>
      <c r="O6" s="377"/>
      <c r="P6" s="377"/>
      <c r="Q6" s="462"/>
      <c r="R6" s="385"/>
      <c r="S6" s="385"/>
      <c r="T6" s="385"/>
      <c r="U6" s="385"/>
      <c r="V6" s="385"/>
      <c r="W6" s="454"/>
      <c r="Y6" s="124" t="s">
        <v>0</v>
      </c>
      <c r="Z6" s="125" t="s">
        <v>37</v>
      </c>
    </row>
    <row r="7" spans="1:26" ht="20.100000000000001" customHeight="1" thickBot="1">
      <c r="A7" s="5" t="s">
        <v>10</v>
      </c>
      <c r="B7" s="6"/>
      <c r="C7" s="12">
        <v>18625525</v>
      </c>
      <c r="D7" s="13">
        <v>19983662</v>
      </c>
      <c r="E7" s="13">
        <v>20334191</v>
      </c>
      <c r="F7" s="13">
        <v>21469566</v>
      </c>
      <c r="G7" s="13">
        <v>19900394</v>
      </c>
      <c r="H7" s="13">
        <v>20394126</v>
      </c>
      <c r="I7" s="33">
        <v>21566848.732000012</v>
      </c>
      <c r="J7" s="33">
        <v>16607909.84999999</v>
      </c>
      <c r="K7" s="13">
        <v>17581144.06699999</v>
      </c>
      <c r="L7" s="303">
        <v>16582240.446000002</v>
      </c>
      <c r="N7" s="128">
        <f t="shared" ref="N7:W7" si="0">C7/C45</f>
        <v>0.16972846980551387</v>
      </c>
      <c r="O7" s="206">
        <f t="shared" si="0"/>
        <v>0.17784797322324608</v>
      </c>
      <c r="P7" s="19">
        <f t="shared" si="0"/>
        <v>0.17665948104128135</v>
      </c>
      <c r="Q7" s="19">
        <f t="shared" si="0"/>
        <v>0.17230649587352914</v>
      </c>
      <c r="R7" s="19">
        <f t="shared" si="0"/>
        <v>0.17704576152653625</v>
      </c>
      <c r="S7" s="298">
        <f t="shared" si="0"/>
        <v>0.17328196252462968</v>
      </c>
      <c r="T7" s="298">
        <f t="shared" si="0"/>
        <v>0.17272416767338247</v>
      </c>
      <c r="U7" s="298">
        <f t="shared" si="0"/>
        <v>0.17004365325192505</v>
      </c>
      <c r="V7" s="19">
        <f t="shared" si="0"/>
        <v>0.16814112751760968</v>
      </c>
      <c r="W7" s="191">
        <f t="shared" si="0"/>
        <v>0.15845068252554273</v>
      </c>
      <c r="Y7" s="98">
        <f>(L7-K7)/K7</f>
        <v>-5.681675874978704E-2</v>
      </c>
      <c r="Z7" s="97">
        <f>(W7-V7)*100</f>
        <v>-0.96904449920669489</v>
      </c>
    </row>
    <row r="8" spans="1:26" ht="20.100000000000001" customHeight="1">
      <c r="A8" s="22"/>
      <c r="B8" t="s">
        <v>84</v>
      </c>
      <c r="C8" s="9">
        <v>488904</v>
      </c>
      <c r="D8" s="10">
        <v>462559</v>
      </c>
      <c r="E8" s="10">
        <v>714382</v>
      </c>
      <c r="F8" s="10">
        <v>730840</v>
      </c>
      <c r="G8" s="10">
        <v>595254</v>
      </c>
      <c r="H8" s="10">
        <v>980147</v>
      </c>
      <c r="I8" s="32">
        <v>1301586.9200000006</v>
      </c>
      <c r="J8" s="32">
        <v>906649.79899999965</v>
      </c>
      <c r="K8" s="10">
        <v>1006491.9740000004</v>
      </c>
      <c r="L8" s="152">
        <v>1036000.852</v>
      </c>
      <c r="N8" s="74">
        <f t="shared" ref="N8:W8" si="1">C8/C7</f>
        <v>2.6249139286006702E-2</v>
      </c>
      <c r="O8" s="34">
        <f t="shared" si="1"/>
        <v>2.3146858668846582E-2</v>
      </c>
      <c r="P8" s="16">
        <f t="shared" si="1"/>
        <v>3.5132059101834937E-2</v>
      </c>
      <c r="Q8" s="16">
        <f t="shared" si="1"/>
        <v>3.404074400013489E-2</v>
      </c>
      <c r="R8" s="16">
        <f t="shared" si="1"/>
        <v>2.9911669085546749E-2</v>
      </c>
      <c r="S8" s="294">
        <f t="shared" si="1"/>
        <v>4.806026009646111E-2</v>
      </c>
      <c r="T8" s="294">
        <f t="shared" si="1"/>
        <v>6.0351279696637318E-2</v>
      </c>
      <c r="U8" s="294">
        <f t="shared" si="1"/>
        <v>5.4591445111920579E-2</v>
      </c>
      <c r="V8" s="16">
        <f t="shared" si="1"/>
        <v>5.7248377589328638E-2</v>
      </c>
      <c r="W8" s="75">
        <f t="shared" si="1"/>
        <v>6.2476530561339554E-2</v>
      </c>
      <c r="Y8" s="103">
        <f t="shared" ref="Y8:Y47" si="2">(L8-K8)/K8</f>
        <v>2.9318542782537427E-2</v>
      </c>
      <c r="Z8" s="100">
        <f t="shared" ref="Z8:Z47" si="3">(W8-V8)*100</f>
        <v>0.52281529720109154</v>
      </c>
    </row>
    <row r="9" spans="1:26" ht="20.100000000000001" customHeight="1" thickBot="1">
      <c r="A9" s="22"/>
      <c r="B9" t="s">
        <v>85</v>
      </c>
      <c r="C9" s="9">
        <v>18136621</v>
      </c>
      <c r="D9" s="10">
        <v>19521103</v>
      </c>
      <c r="E9" s="10">
        <v>19619809</v>
      </c>
      <c r="F9" s="10">
        <v>20738726</v>
      </c>
      <c r="G9" s="10">
        <v>19305140</v>
      </c>
      <c r="H9" s="10">
        <v>19413979</v>
      </c>
      <c r="I9" s="32">
        <v>20265261.81200001</v>
      </c>
      <c r="J9" s="32">
        <v>15701260.05099999</v>
      </c>
      <c r="K9" s="10">
        <v>16574652.092999991</v>
      </c>
      <c r="L9" s="152">
        <v>15546239.594000002</v>
      </c>
      <c r="N9" s="74">
        <f t="shared" ref="N9:W9" si="4">C9/C7</f>
        <v>0.9737508607139933</v>
      </c>
      <c r="O9" s="34">
        <f t="shared" si="4"/>
        <v>0.97685314133115342</v>
      </c>
      <c r="P9" s="16">
        <f t="shared" si="4"/>
        <v>0.96486794089816508</v>
      </c>
      <c r="Q9" s="16">
        <f t="shared" si="4"/>
        <v>0.9659592559998651</v>
      </c>
      <c r="R9" s="16">
        <f t="shared" si="4"/>
        <v>0.97008833091445323</v>
      </c>
      <c r="S9" s="294">
        <f t="shared" si="4"/>
        <v>0.95193973990353886</v>
      </c>
      <c r="T9" s="294">
        <f t="shared" si="4"/>
        <v>0.93964872030336266</v>
      </c>
      <c r="U9" s="294">
        <f t="shared" si="4"/>
        <v>0.9454085548880794</v>
      </c>
      <c r="V9" s="16">
        <f t="shared" si="4"/>
        <v>0.94275162241067145</v>
      </c>
      <c r="W9" s="75">
        <f t="shared" si="4"/>
        <v>0.9375234694386605</v>
      </c>
      <c r="Y9" s="101">
        <f t="shared" si="2"/>
        <v>-6.2047305320774751E-2</v>
      </c>
      <c r="Z9" s="100">
        <f t="shared" si="3"/>
        <v>-0.52281529720109576</v>
      </c>
    </row>
    <row r="10" spans="1:26" ht="20.100000000000001" customHeight="1" thickBot="1">
      <c r="A10" s="5" t="s">
        <v>17</v>
      </c>
      <c r="B10" s="6"/>
      <c r="C10" s="12">
        <v>539211</v>
      </c>
      <c r="D10" s="13">
        <v>687664</v>
      </c>
      <c r="E10" s="13">
        <v>429621</v>
      </c>
      <c r="F10" s="13">
        <v>392807</v>
      </c>
      <c r="G10" s="13">
        <v>275614</v>
      </c>
      <c r="H10" s="13">
        <v>297993</v>
      </c>
      <c r="I10" s="33">
        <v>386610.79599999997</v>
      </c>
      <c r="J10" s="33">
        <v>375768.53899999993</v>
      </c>
      <c r="K10" s="13">
        <v>323795.92199999996</v>
      </c>
      <c r="L10" s="303">
        <v>269808.79099999991</v>
      </c>
      <c r="N10" s="128">
        <f t="shared" ref="N10:W10" si="5">C10/C45</f>
        <v>4.9136578932567508E-3</v>
      </c>
      <c r="O10" s="206">
        <f t="shared" si="5"/>
        <v>6.1199818460995941E-3</v>
      </c>
      <c r="P10" s="19">
        <f t="shared" si="5"/>
        <v>3.7324633620504665E-3</v>
      </c>
      <c r="Q10" s="19">
        <f t="shared" si="5"/>
        <v>3.1525182076150658E-3</v>
      </c>
      <c r="R10" s="19">
        <f t="shared" si="5"/>
        <v>2.4520263527131555E-3</v>
      </c>
      <c r="S10" s="298">
        <f t="shared" si="5"/>
        <v>2.5319453188924093E-3</v>
      </c>
      <c r="T10" s="298">
        <f t="shared" si="5"/>
        <v>3.0962811851859857E-3</v>
      </c>
      <c r="U10" s="298">
        <f t="shared" si="5"/>
        <v>3.8473869214011003E-3</v>
      </c>
      <c r="V10" s="19">
        <f t="shared" si="5"/>
        <v>3.0966933211630352E-3</v>
      </c>
      <c r="W10" s="191">
        <f t="shared" si="5"/>
        <v>2.5781429972964879E-3</v>
      </c>
      <c r="Y10" s="98">
        <f t="shared" si="2"/>
        <v>-0.16673196705670695</v>
      </c>
      <c r="Z10" s="97">
        <f t="shared" si="3"/>
        <v>-5.1855032386654731E-2</v>
      </c>
    </row>
    <row r="11" spans="1:26" ht="20.100000000000001" customHeight="1">
      <c r="A11" s="22"/>
      <c r="B11" t="s">
        <v>84</v>
      </c>
      <c r="C11" s="9">
        <v>519585</v>
      </c>
      <c r="D11" s="10">
        <v>652024</v>
      </c>
      <c r="E11" s="10">
        <v>372541</v>
      </c>
      <c r="F11" s="10">
        <v>302233</v>
      </c>
      <c r="G11" s="10">
        <v>211885</v>
      </c>
      <c r="H11" s="10">
        <v>213769</v>
      </c>
      <c r="I11" s="32">
        <v>288126.185</v>
      </c>
      <c r="J11" s="32">
        <v>286636.96199999994</v>
      </c>
      <c r="K11" s="10">
        <v>227149.39399999994</v>
      </c>
      <c r="L11" s="152">
        <v>158387.766</v>
      </c>
      <c r="N11" s="74">
        <f t="shared" ref="N11:W11" si="6">C11/C10</f>
        <v>0.96360237458063724</v>
      </c>
      <c r="O11" s="34">
        <f t="shared" si="6"/>
        <v>0.94817236324716725</v>
      </c>
      <c r="P11" s="16">
        <f t="shared" si="6"/>
        <v>0.86713871063099801</v>
      </c>
      <c r="Q11" s="16">
        <f t="shared" si="6"/>
        <v>0.76941856942467934</v>
      </c>
      <c r="R11" s="16">
        <f t="shared" si="6"/>
        <v>0.76877444542004403</v>
      </c>
      <c r="S11" s="294">
        <f t="shared" si="6"/>
        <v>0.71736248838059957</v>
      </c>
      <c r="T11" s="294">
        <f t="shared" si="6"/>
        <v>0.74526161188732043</v>
      </c>
      <c r="U11" s="294">
        <f t="shared" si="6"/>
        <v>0.76280191727280289</v>
      </c>
      <c r="V11" s="16">
        <f t="shared" si="6"/>
        <v>0.70152024335871643</v>
      </c>
      <c r="W11" s="75">
        <f t="shared" si="6"/>
        <v>0.58703708434763369</v>
      </c>
      <c r="Y11" s="103">
        <f t="shared" si="2"/>
        <v>-0.30271543669625617</v>
      </c>
      <c r="Z11" s="100">
        <f t="shared" si="3"/>
        <v>-11.448315901108275</v>
      </c>
    </row>
    <row r="12" spans="1:26" ht="20.100000000000001" customHeight="1" thickBot="1">
      <c r="A12" s="22"/>
      <c r="B12" t="s">
        <v>85</v>
      </c>
      <c r="C12" s="9">
        <v>19626</v>
      </c>
      <c r="D12" s="10">
        <v>35640</v>
      </c>
      <c r="E12" s="10">
        <v>57080</v>
      </c>
      <c r="F12" s="10">
        <v>90574</v>
      </c>
      <c r="G12" s="10">
        <v>63729</v>
      </c>
      <c r="H12" s="10">
        <v>84224</v>
      </c>
      <c r="I12" s="32">
        <v>98484.610999999975</v>
      </c>
      <c r="J12" s="32">
        <v>89131.576999999976</v>
      </c>
      <c r="K12" s="10">
        <v>96646.52800000002</v>
      </c>
      <c r="L12" s="152">
        <v>111421.02499999992</v>
      </c>
      <c r="N12" s="74">
        <f t="shared" ref="N12:W12" si="7">C12/C10</f>
        <v>3.6397625419362735E-2</v>
      </c>
      <c r="O12" s="34">
        <f t="shared" si="7"/>
        <v>5.1827636752832779E-2</v>
      </c>
      <c r="P12" s="16">
        <f t="shared" si="7"/>
        <v>0.13286128936900199</v>
      </c>
      <c r="Q12" s="16">
        <f t="shared" si="7"/>
        <v>0.23058143057532071</v>
      </c>
      <c r="R12" s="16">
        <f t="shared" si="7"/>
        <v>0.23122555457995603</v>
      </c>
      <c r="S12" s="294">
        <f t="shared" si="7"/>
        <v>0.28263751161940048</v>
      </c>
      <c r="T12" s="294">
        <f t="shared" si="7"/>
        <v>0.25473838811267957</v>
      </c>
      <c r="U12" s="294">
        <f t="shared" si="7"/>
        <v>0.23719808272719711</v>
      </c>
      <c r="V12" s="16">
        <f t="shared" si="7"/>
        <v>0.29847975664128357</v>
      </c>
      <c r="W12" s="75">
        <f t="shared" si="7"/>
        <v>0.41296291565236642</v>
      </c>
      <c r="Y12" s="101">
        <f t="shared" si="2"/>
        <v>0.1528714720098367</v>
      </c>
      <c r="Z12" s="100">
        <f t="shared" si="3"/>
        <v>11.448315901108286</v>
      </c>
    </row>
    <row r="13" spans="1:26" ht="20.100000000000001" customHeight="1" thickBot="1">
      <c r="A13" s="5" t="s">
        <v>14</v>
      </c>
      <c r="B13" s="6"/>
      <c r="C13" s="12">
        <v>11753648</v>
      </c>
      <c r="D13" s="13">
        <v>13623943</v>
      </c>
      <c r="E13" s="13">
        <v>13143932</v>
      </c>
      <c r="F13" s="13">
        <v>12901981</v>
      </c>
      <c r="G13" s="13">
        <v>12362376</v>
      </c>
      <c r="H13" s="13">
        <v>14026050</v>
      </c>
      <c r="I13" s="33">
        <v>16122434.652999993</v>
      </c>
      <c r="J13" s="33">
        <v>14224478.681999991</v>
      </c>
      <c r="K13" s="13">
        <v>16444298.859999994</v>
      </c>
      <c r="L13" s="303">
        <v>17440848.359999996</v>
      </c>
      <c r="N13" s="128">
        <f t="shared" ref="N13:W13" si="8">C13/C45</f>
        <v>0.10710724608689627</v>
      </c>
      <c r="O13" s="206">
        <f t="shared" si="8"/>
        <v>0.12124858045832795</v>
      </c>
      <c r="P13" s="19">
        <f t="shared" si="8"/>
        <v>0.11419191478834301</v>
      </c>
      <c r="Q13" s="19">
        <f t="shared" si="8"/>
        <v>0.1035463472310922</v>
      </c>
      <c r="R13" s="19">
        <f t="shared" si="8"/>
        <v>0.10998306230506669</v>
      </c>
      <c r="S13" s="298">
        <f t="shared" si="8"/>
        <v>0.11917458342998284</v>
      </c>
      <c r="T13" s="298">
        <f t="shared" si="8"/>
        <v>0.1291210478133529</v>
      </c>
      <c r="U13" s="298">
        <f t="shared" si="8"/>
        <v>0.14564038115196104</v>
      </c>
      <c r="V13" s="19">
        <f t="shared" si="8"/>
        <v>0.15726865902582585</v>
      </c>
      <c r="W13" s="191">
        <f t="shared" si="8"/>
        <v>0.16665506301551139</v>
      </c>
      <c r="Y13" s="98">
        <f t="shared" si="2"/>
        <v>6.0601519619912954E-2</v>
      </c>
      <c r="Z13" s="97">
        <f t="shared" si="3"/>
        <v>0.93864039896855433</v>
      </c>
    </row>
    <row r="14" spans="1:26" ht="20.100000000000001" customHeight="1">
      <c r="A14" s="22"/>
      <c r="B14" t="s">
        <v>84</v>
      </c>
      <c r="C14" s="9">
        <v>1951595</v>
      </c>
      <c r="D14" s="10">
        <v>1596350</v>
      </c>
      <c r="E14" s="10">
        <v>1314189</v>
      </c>
      <c r="F14" s="10">
        <v>681631</v>
      </c>
      <c r="G14" s="10">
        <v>450223</v>
      </c>
      <c r="H14" s="10">
        <v>516104</v>
      </c>
      <c r="I14" s="32">
        <v>496522.19700000016</v>
      </c>
      <c r="J14" s="32">
        <v>466059.9070000003</v>
      </c>
      <c r="K14" s="10">
        <v>419933.29400000005</v>
      </c>
      <c r="L14" s="152">
        <v>650651.23399999971</v>
      </c>
      <c r="N14" s="74">
        <f t="shared" ref="N14:W14" si="9">C14/C13</f>
        <v>0.16604164085907627</v>
      </c>
      <c r="O14" s="34">
        <f t="shared" si="9"/>
        <v>0.11717239275002839</v>
      </c>
      <c r="P14" s="16">
        <f t="shared" si="9"/>
        <v>9.9984464314027188E-2</v>
      </c>
      <c r="Q14" s="16">
        <f t="shared" si="9"/>
        <v>5.2831499286814944E-2</v>
      </c>
      <c r="R14" s="16">
        <f t="shared" si="9"/>
        <v>3.6418808164385232E-2</v>
      </c>
      <c r="S14" s="294">
        <f t="shared" si="9"/>
        <v>3.679610439147158E-2</v>
      </c>
      <c r="T14" s="294">
        <f t="shared" si="9"/>
        <v>3.079697376274429E-2</v>
      </c>
      <c r="U14" s="294">
        <f t="shared" si="9"/>
        <v>3.2764638860878895E-2</v>
      </c>
      <c r="V14" s="16">
        <f t="shared" si="9"/>
        <v>2.5536710173850501E-2</v>
      </c>
      <c r="W14" s="75">
        <f t="shared" si="9"/>
        <v>3.7306168861157389E-2</v>
      </c>
      <c r="Y14" s="103">
        <f t="shared" si="2"/>
        <v>0.54941568886414527</v>
      </c>
      <c r="Z14" s="100">
        <f t="shared" si="3"/>
        <v>1.1769458687306888</v>
      </c>
    </row>
    <row r="15" spans="1:26" ht="20.100000000000001" customHeight="1" thickBot="1">
      <c r="A15" s="22"/>
      <c r="B15" t="s">
        <v>85</v>
      </c>
      <c r="C15" s="9">
        <v>9802053</v>
      </c>
      <c r="D15" s="10">
        <v>12027593</v>
      </c>
      <c r="E15" s="10">
        <v>11829743</v>
      </c>
      <c r="F15" s="10">
        <v>12220350</v>
      </c>
      <c r="G15" s="10">
        <v>11912153</v>
      </c>
      <c r="H15" s="10">
        <v>13509946</v>
      </c>
      <c r="I15" s="32">
        <v>15625912.455999993</v>
      </c>
      <c r="J15" s="32">
        <v>13758418.774999991</v>
      </c>
      <c r="K15" s="10">
        <v>16024365.565999994</v>
      </c>
      <c r="L15" s="152">
        <v>16790197.125999995</v>
      </c>
      <c r="N15" s="74">
        <f t="shared" ref="N15:W15" si="10">C15/C13</f>
        <v>0.83395835914092376</v>
      </c>
      <c r="O15" s="34">
        <f t="shared" si="10"/>
        <v>0.88282760724997156</v>
      </c>
      <c r="P15" s="16">
        <f t="shared" si="10"/>
        <v>0.90001553568597281</v>
      </c>
      <c r="Q15" s="16">
        <f t="shared" si="10"/>
        <v>0.94716850071318504</v>
      </c>
      <c r="R15" s="16">
        <f t="shared" si="10"/>
        <v>0.96358119183561475</v>
      </c>
      <c r="S15" s="294">
        <f t="shared" si="10"/>
        <v>0.96320389560852837</v>
      </c>
      <c r="T15" s="294">
        <f t="shared" si="10"/>
        <v>0.96920302623725563</v>
      </c>
      <c r="U15" s="294">
        <f t="shared" si="10"/>
        <v>0.96723536113912112</v>
      </c>
      <c r="V15" s="16">
        <f t="shared" si="10"/>
        <v>0.97446328982614949</v>
      </c>
      <c r="W15" s="75">
        <f t="shared" si="10"/>
        <v>0.96269383113884255</v>
      </c>
      <c r="Y15" s="101">
        <f t="shared" si="2"/>
        <v>4.7791693021839089E-2</v>
      </c>
      <c r="Z15" s="100">
        <f t="shared" si="3"/>
        <v>-1.1769458687306944</v>
      </c>
    </row>
    <row r="16" spans="1:26" ht="20.100000000000001" customHeight="1" thickBot="1">
      <c r="A16" s="5" t="s">
        <v>8</v>
      </c>
      <c r="B16" s="6"/>
      <c r="C16" s="12">
        <v>108515</v>
      </c>
      <c r="D16" s="13">
        <v>88963</v>
      </c>
      <c r="E16" s="13">
        <v>259060</v>
      </c>
      <c r="F16" s="13">
        <v>298131</v>
      </c>
      <c r="G16" s="13">
        <v>76415</v>
      </c>
      <c r="H16" s="13"/>
      <c r="I16" s="33"/>
      <c r="J16" s="33"/>
      <c r="K16" s="13"/>
      <c r="L16" s="303"/>
      <c r="N16" s="128">
        <f t="shared" ref="N16:W16" si="11">C16/C45</f>
        <v>9.8886259050122547E-4</v>
      </c>
      <c r="O16" s="206">
        <f t="shared" si="11"/>
        <v>7.9174123550826881E-4</v>
      </c>
      <c r="P16" s="19">
        <f t="shared" si="11"/>
        <v>2.2506626970580906E-3</v>
      </c>
      <c r="Q16" s="19">
        <f t="shared" si="11"/>
        <v>2.3926849718932889E-3</v>
      </c>
      <c r="R16" s="19">
        <f t="shared" si="11"/>
        <v>6.798333674725369E-4</v>
      </c>
      <c r="S16" s="298">
        <f t="shared" si="11"/>
        <v>0</v>
      </c>
      <c r="T16" s="298">
        <f t="shared" si="11"/>
        <v>0</v>
      </c>
      <c r="U16" s="298">
        <f t="shared" si="11"/>
        <v>0</v>
      </c>
      <c r="V16" s="19">
        <f t="shared" si="11"/>
        <v>0</v>
      </c>
      <c r="W16" s="191">
        <f t="shared" si="11"/>
        <v>0</v>
      </c>
      <c r="Y16" s="98"/>
      <c r="Z16" s="97">
        <f t="shared" si="3"/>
        <v>0</v>
      </c>
    </row>
    <row r="17" spans="1:26" ht="20.100000000000001" customHeight="1" thickBot="1">
      <c r="A17" s="22"/>
      <c r="B17" t="s">
        <v>84</v>
      </c>
      <c r="C17" s="9">
        <v>108515</v>
      </c>
      <c r="D17" s="10">
        <v>88963</v>
      </c>
      <c r="E17" s="10">
        <v>259060</v>
      </c>
      <c r="F17" s="10">
        <v>298131</v>
      </c>
      <c r="G17" s="10">
        <v>76415</v>
      </c>
      <c r="H17" s="10"/>
      <c r="I17" s="32"/>
      <c r="J17" s="32"/>
      <c r="K17" s="10"/>
      <c r="L17" s="152"/>
      <c r="N17" s="74">
        <f>C17/C16</f>
        <v>1</v>
      </c>
      <c r="O17" s="34">
        <f>D17/D16</f>
        <v>1</v>
      </c>
      <c r="P17" s="16">
        <f>E17/E16</f>
        <v>1</v>
      </c>
      <c r="Q17" s="16">
        <f>F17/F16</f>
        <v>1</v>
      </c>
      <c r="R17" s="16">
        <f>G17/G16</f>
        <v>1</v>
      </c>
      <c r="S17" s="294"/>
      <c r="T17" s="294"/>
      <c r="U17" s="294"/>
      <c r="V17" s="16"/>
      <c r="W17" s="75"/>
      <c r="Y17" s="145"/>
      <c r="Z17" s="100">
        <f t="shared" si="3"/>
        <v>0</v>
      </c>
    </row>
    <row r="18" spans="1:26" ht="20.100000000000001" customHeight="1" thickBot="1">
      <c r="A18" s="5" t="s">
        <v>15</v>
      </c>
      <c r="B18" s="6"/>
      <c r="C18" s="12">
        <v>33870</v>
      </c>
      <c r="D18" s="13">
        <v>27242</v>
      </c>
      <c r="E18" s="13">
        <v>23820</v>
      </c>
      <c r="F18" s="13">
        <v>29584</v>
      </c>
      <c r="G18" s="13">
        <v>54141</v>
      </c>
      <c r="H18" s="13">
        <v>32673</v>
      </c>
      <c r="I18" s="33">
        <v>35417.129000000001</v>
      </c>
      <c r="J18" s="33">
        <v>34925.082000000009</v>
      </c>
      <c r="K18" s="13">
        <v>18572.046999999999</v>
      </c>
      <c r="L18" s="303">
        <v>6868.5210000000006</v>
      </c>
      <c r="N18" s="128">
        <f t="shared" ref="N18:W18" si="12">C18/C45</f>
        <v>3.0864650914874908E-4</v>
      </c>
      <c r="O18" s="206">
        <f t="shared" si="12"/>
        <v>2.4244477746609554E-4</v>
      </c>
      <c r="P18" s="19">
        <f t="shared" si="12"/>
        <v>2.0694350900920139E-4</v>
      </c>
      <c r="Q18" s="19">
        <f t="shared" si="12"/>
        <v>2.374298285266915E-4</v>
      </c>
      <c r="R18" s="19">
        <f t="shared" si="12"/>
        <v>4.8167059279370048E-4</v>
      </c>
      <c r="S18" s="298">
        <f t="shared" si="12"/>
        <v>2.7761138484518662E-4</v>
      </c>
      <c r="T18" s="298">
        <f t="shared" si="12"/>
        <v>2.8364802869086187E-4</v>
      </c>
      <c r="U18" s="298">
        <f t="shared" si="12"/>
        <v>3.5758795580185875E-4</v>
      </c>
      <c r="V18" s="19">
        <f t="shared" si="12"/>
        <v>1.7761784506114314E-4</v>
      </c>
      <c r="W18" s="191">
        <f t="shared" si="12"/>
        <v>6.5631772976344115E-5</v>
      </c>
      <c r="Y18" s="98">
        <f t="shared" si="2"/>
        <v>-0.63016887691486023</v>
      </c>
      <c r="Z18" s="97">
        <f t="shared" si="3"/>
        <v>-1.1198607208479903E-2</v>
      </c>
    </row>
    <row r="19" spans="1:26" ht="20.100000000000001" customHeight="1">
      <c r="A19" s="22"/>
      <c r="B19" t="s">
        <v>84</v>
      </c>
      <c r="C19" s="9">
        <v>29612</v>
      </c>
      <c r="D19" s="10">
        <v>21817</v>
      </c>
      <c r="E19" s="10">
        <v>17705</v>
      </c>
      <c r="F19" s="10">
        <v>22693</v>
      </c>
      <c r="G19" s="10">
        <v>29004</v>
      </c>
      <c r="H19" s="10">
        <v>24348</v>
      </c>
      <c r="I19" s="32">
        <v>30083.25</v>
      </c>
      <c r="J19" s="32">
        <v>28162.692000000006</v>
      </c>
      <c r="K19" s="10">
        <v>13448.861999999999</v>
      </c>
      <c r="L19" s="152">
        <v>1015.9890000000003</v>
      </c>
      <c r="N19" s="74">
        <f t="shared" ref="N19:W19" si="13">C19/C18</f>
        <v>0.87428402716268083</v>
      </c>
      <c r="O19" s="34">
        <f t="shared" si="13"/>
        <v>0.80085896777035459</v>
      </c>
      <c r="P19" s="16">
        <f t="shared" si="13"/>
        <v>0.74328295549958023</v>
      </c>
      <c r="Q19" s="16">
        <f t="shared" si="13"/>
        <v>0.76707003785830175</v>
      </c>
      <c r="R19" s="16">
        <f t="shared" si="13"/>
        <v>0.53571230675458525</v>
      </c>
      <c r="S19" s="294">
        <f t="shared" si="13"/>
        <v>0.74520246074740615</v>
      </c>
      <c r="T19" s="294">
        <f t="shared" si="13"/>
        <v>0.84939832361906009</v>
      </c>
      <c r="U19" s="294">
        <f t="shared" si="13"/>
        <v>0.80637439877736006</v>
      </c>
      <c r="V19" s="16">
        <f t="shared" si="13"/>
        <v>0.72414537826659608</v>
      </c>
      <c r="W19" s="75">
        <f t="shared" si="13"/>
        <v>0.14791961762947223</v>
      </c>
      <c r="Y19" s="103">
        <f t="shared" si="2"/>
        <v>-0.92445539258265874</v>
      </c>
      <c r="Z19" s="100">
        <f t="shared" si="3"/>
        <v>-57.62257606371238</v>
      </c>
    </row>
    <row r="20" spans="1:26" ht="20.100000000000001" customHeight="1" thickBot="1">
      <c r="A20" s="22"/>
      <c r="B20" t="s">
        <v>85</v>
      </c>
      <c r="C20" s="9">
        <v>4258</v>
      </c>
      <c r="D20" s="10">
        <v>5425</v>
      </c>
      <c r="E20" s="10">
        <v>6115</v>
      </c>
      <c r="F20" s="10">
        <v>6891</v>
      </c>
      <c r="G20" s="10">
        <v>25137</v>
      </c>
      <c r="H20" s="10">
        <v>8325</v>
      </c>
      <c r="I20" s="32">
        <v>5333.8789999999999</v>
      </c>
      <c r="J20" s="32">
        <v>6762.3900000000021</v>
      </c>
      <c r="K20" s="10">
        <v>5123.1850000000004</v>
      </c>
      <c r="L20" s="152">
        <v>5852.5320000000002</v>
      </c>
      <c r="N20" s="74">
        <f t="shared" ref="N20:W20" si="14">C20/C18</f>
        <v>0.12571597283731917</v>
      </c>
      <c r="O20" s="34">
        <f t="shared" si="14"/>
        <v>0.19914103222964541</v>
      </c>
      <c r="P20" s="16">
        <f t="shared" si="14"/>
        <v>0.25671704450041982</v>
      </c>
      <c r="Q20" s="16">
        <f t="shared" si="14"/>
        <v>0.23292996214169823</v>
      </c>
      <c r="R20" s="16">
        <f t="shared" si="14"/>
        <v>0.46428769324541475</v>
      </c>
      <c r="S20" s="294">
        <f t="shared" si="14"/>
        <v>0.25479753925259391</v>
      </c>
      <c r="T20" s="294">
        <f t="shared" si="14"/>
        <v>0.15060167638093985</v>
      </c>
      <c r="U20" s="294">
        <f t="shared" si="14"/>
        <v>0.19362560122263994</v>
      </c>
      <c r="V20" s="16">
        <f t="shared" si="14"/>
        <v>0.27585462173340403</v>
      </c>
      <c r="W20" s="75">
        <f t="shared" si="14"/>
        <v>0.85208038237052774</v>
      </c>
      <c r="Y20" s="101">
        <f t="shared" si="2"/>
        <v>0.14236202674703327</v>
      </c>
      <c r="Z20" s="100">
        <f t="shared" si="3"/>
        <v>57.622576063712373</v>
      </c>
    </row>
    <row r="21" spans="1:26" ht="20.100000000000001" customHeight="1" thickBot="1">
      <c r="A21" s="5" t="s">
        <v>18</v>
      </c>
      <c r="B21" s="6"/>
      <c r="C21" s="12">
        <v>1062653</v>
      </c>
      <c r="D21" s="13">
        <v>762668</v>
      </c>
      <c r="E21" s="13">
        <v>1066136</v>
      </c>
      <c r="F21" s="13">
        <v>883932</v>
      </c>
      <c r="G21" s="13">
        <v>506675</v>
      </c>
      <c r="H21" s="13">
        <v>377044</v>
      </c>
      <c r="I21" s="33">
        <v>299635.37099999998</v>
      </c>
      <c r="J21" s="33">
        <v>253507.21099999989</v>
      </c>
      <c r="K21" s="13">
        <v>278459.76099999988</v>
      </c>
      <c r="L21" s="303">
        <v>345011.44099999993</v>
      </c>
      <c r="N21" s="128">
        <f t="shared" ref="N21:W21" si="15">C21/C45</f>
        <v>9.6836179181117709E-3</v>
      </c>
      <c r="O21" s="206">
        <f t="shared" si="15"/>
        <v>6.7874926048202104E-3</v>
      </c>
      <c r="P21" s="19">
        <f t="shared" si="15"/>
        <v>9.2623813988679232E-3</v>
      </c>
      <c r="Q21" s="19">
        <f t="shared" si="15"/>
        <v>7.0940989450126914E-3</v>
      </c>
      <c r="R21" s="19">
        <f t="shared" si="15"/>
        <v>4.5076826730896767E-3</v>
      </c>
      <c r="S21" s="298">
        <f t="shared" si="15"/>
        <v>3.2036148191953153E-3</v>
      </c>
      <c r="T21" s="298">
        <f t="shared" si="15"/>
        <v>2.3997140567267616E-3</v>
      </c>
      <c r="U21" s="298">
        <f t="shared" si="15"/>
        <v>2.5955880465082493E-3</v>
      </c>
      <c r="V21" s="19">
        <f t="shared" si="15"/>
        <v>2.6631110014453943E-3</v>
      </c>
      <c r="W21" s="191">
        <f t="shared" si="15"/>
        <v>3.2967377649356154E-3</v>
      </c>
      <c r="Y21" s="98">
        <f t="shared" si="2"/>
        <v>0.2389992714243552</v>
      </c>
      <c r="Z21" s="97">
        <f t="shared" si="3"/>
        <v>6.336267634902211E-2</v>
      </c>
    </row>
    <row r="22" spans="1:26" ht="20.100000000000001" customHeight="1">
      <c r="A22" s="22"/>
      <c r="B22" t="s">
        <v>84</v>
      </c>
      <c r="C22" s="9">
        <v>784693</v>
      </c>
      <c r="D22" s="10">
        <v>517210</v>
      </c>
      <c r="E22" s="10">
        <v>768158</v>
      </c>
      <c r="F22" s="10">
        <v>591819</v>
      </c>
      <c r="G22" s="10">
        <v>297639</v>
      </c>
      <c r="H22" s="10">
        <v>171947</v>
      </c>
      <c r="I22" s="32">
        <v>76192.439000000028</v>
      </c>
      <c r="J22" s="32">
        <v>54883.400999999991</v>
      </c>
      <c r="K22" s="10">
        <v>58058.877</v>
      </c>
      <c r="L22" s="152">
        <v>60366.209999999977</v>
      </c>
      <c r="N22" s="74">
        <f t="shared" ref="N22:W22" si="16">C22/C21</f>
        <v>0.73842825456663652</v>
      </c>
      <c r="O22" s="34">
        <f t="shared" si="16"/>
        <v>0.67815877944269332</v>
      </c>
      <c r="P22" s="16">
        <f t="shared" si="16"/>
        <v>0.72050657702206844</v>
      </c>
      <c r="Q22" s="16">
        <f t="shared" si="16"/>
        <v>0.66953000909572224</v>
      </c>
      <c r="R22" s="16">
        <f t="shared" si="16"/>
        <v>0.58743573296491836</v>
      </c>
      <c r="S22" s="294">
        <f t="shared" si="16"/>
        <v>0.4560396134138191</v>
      </c>
      <c r="T22" s="294">
        <f t="shared" si="16"/>
        <v>0.2542838608997201</v>
      </c>
      <c r="U22" s="294">
        <f t="shared" si="16"/>
        <v>0.21649640964256442</v>
      </c>
      <c r="V22" s="16">
        <f t="shared" si="16"/>
        <v>0.20850006044499919</v>
      </c>
      <c r="W22" s="75">
        <f t="shared" si="16"/>
        <v>0.17496871937067152</v>
      </c>
      <c r="Y22" s="103">
        <f t="shared" si="2"/>
        <v>3.9741261271725545E-2</v>
      </c>
      <c r="Z22" s="100">
        <f t="shared" si="3"/>
        <v>-3.3531341074327674</v>
      </c>
    </row>
    <row r="23" spans="1:26" ht="20.100000000000001" customHeight="1" thickBot="1">
      <c r="A23" s="22"/>
      <c r="B23" t="s">
        <v>85</v>
      </c>
      <c r="C23" s="9">
        <v>277960</v>
      </c>
      <c r="D23" s="10">
        <v>245458</v>
      </c>
      <c r="E23" s="10">
        <v>297978</v>
      </c>
      <c r="F23" s="10">
        <v>292113</v>
      </c>
      <c r="G23" s="10">
        <v>209036</v>
      </c>
      <c r="H23" s="10">
        <v>205097</v>
      </c>
      <c r="I23" s="32">
        <v>223442.93199999997</v>
      </c>
      <c r="J23" s="32">
        <v>198623.80999999991</v>
      </c>
      <c r="K23" s="10">
        <v>220400.88399999987</v>
      </c>
      <c r="L23" s="152">
        <v>284645.23099999997</v>
      </c>
      <c r="N23" s="74">
        <f t="shared" ref="N23:W23" si="17">C23/C21</f>
        <v>0.26157174543336348</v>
      </c>
      <c r="O23" s="34">
        <f t="shared" si="17"/>
        <v>0.32184122055730674</v>
      </c>
      <c r="P23" s="16">
        <f t="shared" si="17"/>
        <v>0.2794934229779315</v>
      </c>
      <c r="Q23" s="16">
        <f t="shared" si="17"/>
        <v>0.3304699909042777</v>
      </c>
      <c r="R23" s="16">
        <f t="shared" si="17"/>
        <v>0.41256426703508164</v>
      </c>
      <c r="S23" s="294">
        <f t="shared" si="17"/>
        <v>0.54396038658618096</v>
      </c>
      <c r="T23" s="294">
        <f t="shared" si="17"/>
        <v>0.7457161391002799</v>
      </c>
      <c r="U23" s="294">
        <f t="shared" si="17"/>
        <v>0.78350359035743555</v>
      </c>
      <c r="V23" s="16">
        <f t="shared" si="17"/>
        <v>0.79149993955500075</v>
      </c>
      <c r="W23" s="75">
        <f t="shared" si="17"/>
        <v>0.82503128062932851</v>
      </c>
      <c r="Y23" s="101">
        <f t="shared" si="2"/>
        <v>0.2914886085484128</v>
      </c>
      <c r="Z23" s="100">
        <f t="shared" si="3"/>
        <v>3.3531341074327758</v>
      </c>
    </row>
    <row r="24" spans="1:26" ht="20.100000000000001" customHeight="1" thickBot="1">
      <c r="A24" s="5" t="s">
        <v>19</v>
      </c>
      <c r="B24" s="6"/>
      <c r="C24" s="12">
        <v>6243657</v>
      </c>
      <c r="D24" s="13">
        <v>5984241</v>
      </c>
      <c r="E24" s="13">
        <v>6482985</v>
      </c>
      <c r="F24" s="13">
        <v>6587282</v>
      </c>
      <c r="G24" s="13">
        <v>5453007</v>
      </c>
      <c r="H24" s="13">
        <v>5386131</v>
      </c>
      <c r="I24" s="33">
        <v>6126794.777999999</v>
      </c>
      <c r="J24" s="33">
        <v>4556944.2179999994</v>
      </c>
      <c r="K24" s="13">
        <v>4508841.6760000009</v>
      </c>
      <c r="L24" s="303">
        <v>4301612.239000001</v>
      </c>
      <c r="N24" s="128">
        <f t="shared" ref="N24:W24" si="18">C24/C45</f>
        <v>5.6896455192564255E-2</v>
      </c>
      <c r="O24" s="206">
        <f t="shared" si="18"/>
        <v>5.3257762923004374E-2</v>
      </c>
      <c r="P24" s="19">
        <f t="shared" si="18"/>
        <v>5.6322907840219039E-2</v>
      </c>
      <c r="Q24" s="19">
        <f t="shared" si="18"/>
        <v>5.2866996880643641E-2</v>
      </c>
      <c r="R24" s="19">
        <f t="shared" si="18"/>
        <v>4.8513199131863062E-2</v>
      </c>
      <c r="S24" s="298">
        <f t="shared" si="18"/>
        <v>4.5764125910310954E-2</v>
      </c>
      <c r="T24" s="298">
        <f t="shared" si="18"/>
        <v>4.9068157415389779E-2</v>
      </c>
      <c r="U24" s="298">
        <f t="shared" si="18"/>
        <v>4.6657252447330523E-2</v>
      </c>
      <c r="V24" s="19">
        <f t="shared" si="18"/>
        <v>4.3121296333839411E-2</v>
      </c>
      <c r="W24" s="191">
        <f t="shared" si="18"/>
        <v>4.1103818114891312E-2</v>
      </c>
      <c r="Y24" s="98">
        <f t="shared" si="2"/>
        <v>-4.59606816764173E-2</v>
      </c>
      <c r="Z24" s="97">
        <f t="shared" si="3"/>
        <v>-0.20174782189480989</v>
      </c>
    </row>
    <row r="25" spans="1:26" ht="20.100000000000001" customHeight="1">
      <c r="A25" s="22"/>
      <c r="B25" t="s">
        <v>84</v>
      </c>
      <c r="C25" s="9">
        <v>1595497</v>
      </c>
      <c r="D25" s="10">
        <v>1691808</v>
      </c>
      <c r="E25" s="10">
        <v>2701487</v>
      </c>
      <c r="F25" s="10">
        <v>2635299</v>
      </c>
      <c r="G25" s="10">
        <v>1779838</v>
      </c>
      <c r="H25" s="10">
        <v>1569308</v>
      </c>
      <c r="I25" s="32">
        <v>1673480.1219999995</v>
      </c>
      <c r="J25" s="32">
        <v>1227220.0119999996</v>
      </c>
      <c r="K25" s="10">
        <v>978920.01800000016</v>
      </c>
      <c r="L25" s="152">
        <v>947487.21300000034</v>
      </c>
      <c r="N25" s="74">
        <f t="shared" ref="N25:W25" si="19">C25/C24</f>
        <v>0.2555388612795354</v>
      </c>
      <c r="O25" s="34">
        <f t="shared" si="19"/>
        <v>0.28271053923129097</v>
      </c>
      <c r="P25" s="16">
        <f t="shared" si="19"/>
        <v>0.41670418796279801</v>
      </c>
      <c r="Q25" s="16">
        <f t="shared" si="19"/>
        <v>0.40005862812613763</v>
      </c>
      <c r="R25" s="16">
        <f t="shared" si="19"/>
        <v>0.32639569323861128</v>
      </c>
      <c r="S25" s="294">
        <f t="shared" si="19"/>
        <v>0.29136090451569041</v>
      </c>
      <c r="T25" s="294">
        <f t="shared" si="19"/>
        <v>0.27314120721149437</v>
      </c>
      <c r="U25" s="294">
        <f t="shared" si="19"/>
        <v>0.26930766612249979</v>
      </c>
      <c r="V25" s="16">
        <f t="shared" si="19"/>
        <v>0.21711119802912324</v>
      </c>
      <c r="W25" s="75">
        <f t="shared" si="19"/>
        <v>0.22026327812854266</v>
      </c>
      <c r="Y25" s="103">
        <f t="shared" si="2"/>
        <v>-3.2109676400549216E-2</v>
      </c>
      <c r="Z25" s="100">
        <f t="shared" si="3"/>
        <v>0.31520800994194187</v>
      </c>
    </row>
    <row r="26" spans="1:26" ht="20.100000000000001" customHeight="1" thickBot="1">
      <c r="A26" s="22"/>
      <c r="B26" t="s">
        <v>85</v>
      </c>
      <c r="C26" s="9">
        <v>4648160</v>
      </c>
      <c r="D26" s="10">
        <v>4292433</v>
      </c>
      <c r="E26" s="10">
        <v>3781498</v>
      </c>
      <c r="F26" s="10">
        <v>3951983</v>
      </c>
      <c r="G26" s="10">
        <v>3673169</v>
      </c>
      <c r="H26" s="10">
        <v>3816823</v>
      </c>
      <c r="I26" s="32">
        <v>4453314.6559999995</v>
      </c>
      <c r="J26" s="32">
        <v>3329724.2059999998</v>
      </c>
      <c r="K26" s="10">
        <v>3529921.6580000003</v>
      </c>
      <c r="L26" s="152">
        <v>3354125.026000001</v>
      </c>
      <c r="N26" s="74">
        <f t="shared" ref="N26:W26" si="20">C26/C24</f>
        <v>0.7444611387204646</v>
      </c>
      <c r="O26" s="34">
        <f t="shared" si="20"/>
        <v>0.71728946076870903</v>
      </c>
      <c r="P26" s="16">
        <f t="shared" si="20"/>
        <v>0.58329581203720204</v>
      </c>
      <c r="Q26" s="16">
        <f t="shared" si="20"/>
        <v>0.59994137187386243</v>
      </c>
      <c r="R26" s="16">
        <f t="shared" si="20"/>
        <v>0.67360430676138872</v>
      </c>
      <c r="S26" s="294">
        <f t="shared" si="20"/>
        <v>0.70863909548430959</v>
      </c>
      <c r="T26" s="294">
        <f t="shared" si="20"/>
        <v>0.72685879278850563</v>
      </c>
      <c r="U26" s="294">
        <f t="shared" si="20"/>
        <v>0.73069233387750021</v>
      </c>
      <c r="V26" s="16">
        <f t="shared" si="20"/>
        <v>0.78288880197087662</v>
      </c>
      <c r="W26" s="75">
        <f t="shared" si="20"/>
        <v>0.77973672187145737</v>
      </c>
      <c r="Y26" s="101">
        <f t="shared" si="2"/>
        <v>-4.9801850871558147E-2</v>
      </c>
      <c r="Z26" s="100">
        <f t="shared" si="3"/>
        <v>-0.31520800994192522</v>
      </c>
    </row>
    <row r="27" spans="1:26" ht="20.100000000000001" customHeight="1" thickBot="1">
      <c r="A27" s="5" t="s">
        <v>83</v>
      </c>
      <c r="B27" s="6"/>
      <c r="C27" s="12">
        <v>372565</v>
      </c>
      <c r="D27" s="13">
        <v>415358</v>
      </c>
      <c r="E27" s="13">
        <v>770569</v>
      </c>
      <c r="F27" s="13">
        <v>903667</v>
      </c>
      <c r="G27" s="13">
        <v>850670</v>
      </c>
      <c r="H27" s="13">
        <v>1004265</v>
      </c>
      <c r="I27" s="33">
        <v>1217376.2410000002</v>
      </c>
      <c r="J27" s="33">
        <v>1345752.4999999998</v>
      </c>
      <c r="K27" s="13">
        <v>1428746.0379999999</v>
      </c>
      <c r="L27" s="303">
        <v>1674153.7470000002</v>
      </c>
      <c r="N27" s="128">
        <f t="shared" ref="N27:W27" si="21">C27/C45</f>
        <v>3.3950660372306972E-3</v>
      </c>
      <c r="O27" s="206">
        <f t="shared" si="21"/>
        <v>3.6965486336819073E-3</v>
      </c>
      <c r="P27" s="19">
        <f t="shared" si="21"/>
        <v>6.6945530140097107E-3</v>
      </c>
      <c r="Q27" s="19">
        <f t="shared" si="21"/>
        <v>7.2524844799631465E-3</v>
      </c>
      <c r="R27" s="19">
        <f t="shared" si="21"/>
        <v>7.5680671426796176E-3</v>
      </c>
      <c r="S27" s="298">
        <f t="shared" si="21"/>
        <v>8.5328986441879015E-3</v>
      </c>
      <c r="T27" s="298">
        <f t="shared" si="21"/>
        <v>9.749699670313243E-3</v>
      </c>
      <c r="U27" s="298">
        <f t="shared" si="21"/>
        <v>1.3778776109680736E-2</v>
      </c>
      <c r="V27" s="19">
        <f t="shared" si="21"/>
        <v>1.3664126114326876E-2</v>
      </c>
      <c r="W27" s="191">
        <f t="shared" si="21"/>
        <v>1.599728364382956E-2</v>
      </c>
      <c r="Y27" s="98">
        <f t="shared" si="2"/>
        <v>0.1717644021211279</v>
      </c>
      <c r="Z27" s="97">
        <f t="shared" si="3"/>
        <v>0.23331575295026835</v>
      </c>
    </row>
    <row r="28" spans="1:26" ht="20.100000000000001" customHeight="1">
      <c r="A28" s="22"/>
      <c r="B28" t="s">
        <v>84</v>
      </c>
      <c r="C28" s="9">
        <v>104050</v>
      </c>
      <c r="D28" s="10">
        <v>91126</v>
      </c>
      <c r="E28" s="10">
        <v>458225</v>
      </c>
      <c r="F28" s="10">
        <v>368619</v>
      </c>
      <c r="G28" s="10">
        <v>265271</v>
      </c>
      <c r="H28" s="10">
        <v>347422</v>
      </c>
      <c r="I28" s="32">
        <v>357076.22200000001</v>
      </c>
      <c r="J28" s="32">
        <v>392419.78899999993</v>
      </c>
      <c r="K28" s="10">
        <v>280539.05300000001</v>
      </c>
      <c r="L28" s="152">
        <v>507560.8079999999</v>
      </c>
      <c r="N28" s="74">
        <f t="shared" ref="N28:W28" si="22">C28/C27</f>
        <v>0.2792801256156644</v>
      </c>
      <c r="O28" s="34">
        <f t="shared" si="22"/>
        <v>0.21939146471236862</v>
      </c>
      <c r="P28" s="16">
        <f t="shared" si="22"/>
        <v>0.59465797352346128</v>
      </c>
      <c r="Q28" s="16">
        <f t="shared" si="22"/>
        <v>0.40791464112333414</v>
      </c>
      <c r="R28" s="16">
        <f t="shared" si="22"/>
        <v>0.31183772790858971</v>
      </c>
      <c r="S28" s="294">
        <f t="shared" si="22"/>
        <v>0.34594653801536446</v>
      </c>
      <c r="T28" s="294">
        <f t="shared" si="22"/>
        <v>0.29331624026659475</v>
      </c>
      <c r="U28" s="294">
        <f t="shared" si="22"/>
        <v>0.29159878135095418</v>
      </c>
      <c r="V28" s="16">
        <f t="shared" si="22"/>
        <v>0.19635333749915884</v>
      </c>
      <c r="W28" s="75">
        <f t="shared" si="22"/>
        <v>0.30317454947583128</v>
      </c>
      <c r="Y28" s="103">
        <f t="shared" si="2"/>
        <v>0.80923405341358967</v>
      </c>
      <c r="Z28" s="100">
        <f t="shared" si="3"/>
        <v>10.682121197667243</v>
      </c>
    </row>
    <row r="29" spans="1:26" ht="20.100000000000001" customHeight="1" thickBot="1">
      <c r="A29" s="22"/>
      <c r="B29" t="s">
        <v>85</v>
      </c>
      <c r="C29" s="9">
        <v>268515</v>
      </c>
      <c r="D29" s="10">
        <v>324232</v>
      </c>
      <c r="E29" s="10">
        <v>312344</v>
      </c>
      <c r="F29" s="10">
        <v>535048</v>
      </c>
      <c r="G29" s="10">
        <v>585399</v>
      </c>
      <c r="H29" s="10">
        <v>656843</v>
      </c>
      <c r="I29" s="32">
        <v>860300.01900000009</v>
      </c>
      <c r="J29" s="32">
        <v>953332.71099999989</v>
      </c>
      <c r="K29" s="10">
        <v>1148206.9849999999</v>
      </c>
      <c r="L29" s="152">
        <v>1166592.9390000002</v>
      </c>
      <c r="N29" s="74">
        <f t="shared" ref="N29:W29" si="23">C29/C27</f>
        <v>0.7207198743843356</v>
      </c>
      <c r="O29" s="34">
        <f t="shared" si="23"/>
        <v>0.78060853528763141</v>
      </c>
      <c r="P29" s="16">
        <f t="shared" si="23"/>
        <v>0.40534202647653877</v>
      </c>
      <c r="Q29" s="16">
        <f t="shared" si="23"/>
        <v>0.5920853588766658</v>
      </c>
      <c r="R29" s="16">
        <f t="shared" si="23"/>
        <v>0.68816227209141034</v>
      </c>
      <c r="S29" s="294">
        <f t="shared" si="23"/>
        <v>0.65405346198463554</v>
      </c>
      <c r="T29" s="294">
        <f t="shared" si="23"/>
        <v>0.70668375973340525</v>
      </c>
      <c r="U29" s="294">
        <f t="shared" si="23"/>
        <v>0.70840121864904582</v>
      </c>
      <c r="V29" s="16">
        <f t="shared" si="23"/>
        <v>0.80364666250084116</v>
      </c>
      <c r="W29" s="75">
        <f t="shared" si="23"/>
        <v>0.69682545052416867</v>
      </c>
      <c r="Y29" s="101">
        <f t="shared" si="2"/>
        <v>1.6012752265220177E-2</v>
      </c>
      <c r="Z29" s="100">
        <f t="shared" si="3"/>
        <v>-10.68212119766725</v>
      </c>
    </row>
    <row r="30" spans="1:26" ht="20.100000000000001" customHeight="1" thickBot="1">
      <c r="A30" s="5" t="s">
        <v>9</v>
      </c>
      <c r="B30" s="6"/>
      <c r="C30" s="12">
        <v>3895621</v>
      </c>
      <c r="D30" s="13">
        <v>4806982</v>
      </c>
      <c r="E30" s="13">
        <v>5482162</v>
      </c>
      <c r="F30" s="13">
        <v>5290110</v>
      </c>
      <c r="G30" s="13">
        <v>4612920</v>
      </c>
      <c r="H30" s="13">
        <v>5165606</v>
      </c>
      <c r="I30" s="33">
        <v>5586405.3529999964</v>
      </c>
      <c r="J30" s="33">
        <v>4470484.7900000028</v>
      </c>
      <c r="K30" s="13">
        <v>4106984.8369999994</v>
      </c>
      <c r="L30" s="303">
        <v>4141050.7260000017</v>
      </c>
      <c r="N30" s="128">
        <f t="shared" ref="N30:W30" si="24">C30/C45</f>
        <v>3.5499551893019163E-2</v>
      </c>
      <c r="O30" s="206">
        <f t="shared" si="24"/>
        <v>4.2780547730472317E-2</v>
      </c>
      <c r="P30" s="19">
        <f t="shared" si="24"/>
        <v>4.7627953032615515E-2</v>
      </c>
      <c r="Q30" s="19">
        <f t="shared" si="24"/>
        <v>4.2456392312984585E-2</v>
      </c>
      <c r="R30" s="19">
        <f t="shared" si="24"/>
        <v>4.1039284662453906E-2</v>
      </c>
      <c r="S30" s="298">
        <f t="shared" si="24"/>
        <v>4.3890399878327824E-2</v>
      </c>
      <c r="T30" s="298">
        <f t="shared" si="24"/>
        <v>4.4740296872920651E-2</v>
      </c>
      <c r="U30" s="298">
        <f t="shared" si="24"/>
        <v>4.5772019017719198E-2</v>
      </c>
      <c r="V30" s="19">
        <f t="shared" si="24"/>
        <v>3.9278050311133184E-2</v>
      </c>
      <c r="W30" s="191">
        <f t="shared" si="24"/>
        <v>3.9569581447353383E-2</v>
      </c>
      <c r="Y30" s="98">
        <f t="shared" si="2"/>
        <v>8.2946225398986793E-3</v>
      </c>
      <c r="Z30" s="97">
        <f t="shared" si="3"/>
        <v>2.9153113622019944E-2</v>
      </c>
    </row>
    <row r="31" spans="1:26" ht="20.100000000000001" customHeight="1">
      <c r="A31" s="22"/>
      <c r="B31" t="s">
        <v>84</v>
      </c>
      <c r="C31" s="9">
        <v>3628299</v>
      </c>
      <c r="D31" s="10">
        <v>4602038</v>
      </c>
      <c r="E31" s="10">
        <v>5234814</v>
      </c>
      <c r="F31" s="10">
        <v>4932387</v>
      </c>
      <c r="G31" s="10">
        <v>4454863</v>
      </c>
      <c r="H31" s="10">
        <v>4860877</v>
      </c>
      <c r="I31" s="32">
        <v>5165523.8329999968</v>
      </c>
      <c r="J31" s="32">
        <v>4043755.1350000026</v>
      </c>
      <c r="K31" s="10">
        <v>3824711.7689999994</v>
      </c>
      <c r="L31" s="152">
        <v>3827617.0640000016</v>
      </c>
      <c r="N31" s="74">
        <f t="shared" ref="N31:W31" si="25">C31/C30</f>
        <v>0.93137884819904193</v>
      </c>
      <c r="O31" s="34">
        <f t="shared" si="25"/>
        <v>0.95736534898612058</v>
      </c>
      <c r="P31" s="16">
        <f t="shared" si="25"/>
        <v>0.95488130412782402</v>
      </c>
      <c r="Q31" s="16">
        <f t="shared" si="25"/>
        <v>0.93237891083550251</v>
      </c>
      <c r="R31" s="16">
        <f t="shared" si="25"/>
        <v>0.96573601970118705</v>
      </c>
      <c r="S31" s="294">
        <f t="shared" si="25"/>
        <v>0.94100808307873263</v>
      </c>
      <c r="T31" s="294">
        <f t="shared" si="25"/>
        <v>0.9246596884033883</v>
      </c>
      <c r="U31" s="294">
        <f t="shared" si="25"/>
        <v>0.90454510527481291</v>
      </c>
      <c r="V31" s="16">
        <f t="shared" si="25"/>
        <v>0.93126999996274884</v>
      </c>
      <c r="W31" s="75">
        <f t="shared" si="25"/>
        <v>0.92431059585141628</v>
      </c>
      <c r="Y31" s="103">
        <f t="shared" si="2"/>
        <v>7.596114885179611E-4</v>
      </c>
      <c r="Z31" s="100">
        <f t="shared" si="3"/>
        <v>-0.69594041113325567</v>
      </c>
    </row>
    <row r="32" spans="1:26" ht="20.100000000000001" customHeight="1" thickBot="1">
      <c r="A32" s="22"/>
      <c r="B32" t="s">
        <v>85</v>
      </c>
      <c r="C32" s="9">
        <v>267322</v>
      </c>
      <c r="D32" s="10">
        <v>204944</v>
      </c>
      <c r="E32" s="10">
        <v>247348</v>
      </c>
      <c r="F32" s="10">
        <v>357723</v>
      </c>
      <c r="G32" s="10">
        <v>158057</v>
      </c>
      <c r="H32" s="10">
        <v>304729</v>
      </c>
      <c r="I32" s="32">
        <v>420881.52</v>
      </c>
      <c r="J32" s="32">
        <v>426729.65500000014</v>
      </c>
      <c r="K32" s="10">
        <v>282273.06800000003</v>
      </c>
      <c r="L32" s="152">
        <v>313433.66200000013</v>
      </c>
      <c r="N32" s="74">
        <f t="shared" ref="N32:W32" si="26">C32/C30</f>
        <v>6.8621151800958055E-2</v>
      </c>
      <c r="O32" s="34">
        <f t="shared" si="26"/>
        <v>4.2634651013879393E-2</v>
      </c>
      <c r="P32" s="16">
        <f t="shared" si="26"/>
        <v>4.5118695872175978E-2</v>
      </c>
      <c r="Q32" s="16">
        <f t="shared" si="26"/>
        <v>6.7621089164497522E-2</v>
      </c>
      <c r="R32" s="16">
        <f t="shared" si="26"/>
        <v>3.4263980298812897E-2</v>
      </c>
      <c r="S32" s="294">
        <f t="shared" si="26"/>
        <v>5.8991916921267318E-2</v>
      </c>
      <c r="T32" s="294">
        <f t="shared" si="26"/>
        <v>7.5340311596611823E-2</v>
      </c>
      <c r="U32" s="294">
        <f t="shared" si="26"/>
        <v>9.5454894725187034E-2</v>
      </c>
      <c r="V32" s="16">
        <f t="shared" si="26"/>
        <v>6.8730000037251188E-2</v>
      </c>
      <c r="W32" s="75">
        <f t="shared" si="26"/>
        <v>7.5689404148583717E-2</v>
      </c>
      <c r="Y32" s="101">
        <f t="shared" si="2"/>
        <v>0.11039166513753305</v>
      </c>
      <c r="Z32" s="100">
        <f t="shared" si="3"/>
        <v>0.69594041113325289</v>
      </c>
    </row>
    <row r="33" spans="1:26" ht="20.100000000000001" customHeight="1" thickBot="1">
      <c r="A33" s="5" t="s">
        <v>12</v>
      </c>
      <c r="B33" s="6"/>
      <c r="C33" s="12">
        <v>4845416</v>
      </c>
      <c r="D33" s="13">
        <v>5201550</v>
      </c>
      <c r="E33" s="13">
        <v>5167240</v>
      </c>
      <c r="F33" s="13">
        <v>10234145</v>
      </c>
      <c r="G33" s="13">
        <v>9021185</v>
      </c>
      <c r="H33" s="13">
        <v>8873262</v>
      </c>
      <c r="I33" s="33">
        <v>9389189.1330000088</v>
      </c>
      <c r="J33" s="33">
        <v>7163987.4150000047</v>
      </c>
      <c r="K33" s="13">
        <v>6673384.9849999994</v>
      </c>
      <c r="L33" s="303">
        <v>5818020.1679999996</v>
      </c>
      <c r="N33" s="128">
        <f t="shared" ref="N33:W33" si="27">C33/C45</f>
        <v>4.4154730846575001E-2</v>
      </c>
      <c r="O33" s="206">
        <f t="shared" si="27"/>
        <v>4.6292072249789637E-2</v>
      </c>
      <c r="P33" s="19">
        <f t="shared" si="27"/>
        <v>4.4891972186931396E-2</v>
      </c>
      <c r="Q33" s="19">
        <f t="shared" si="27"/>
        <v>8.213531951282102E-2</v>
      </c>
      <c r="R33" s="19">
        <f t="shared" si="27"/>
        <v>8.0257836513024122E-2</v>
      </c>
      <c r="S33" s="298">
        <f t="shared" si="27"/>
        <v>7.5393093744503717E-2</v>
      </c>
      <c r="T33" s="298">
        <f t="shared" si="27"/>
        <v>7.5195959237156551E-2</v>
      </c>
      <c r="U33" s="298">
        <f t="shared" si="27"/>
        <v>7.335002434983813E-2</v>
      </c>
      <c r="V33" s="19">
        <f t="shared" si="27"/>
        <v>6.3822381038508513E-2</v>
      </c>
      <c r="W33" s="191">
        <f t="shared" si="27"/>
        <v>5.5593770309207383E-2</v>
      </c>
      <c r="Y33" s="98">
        <f t="shared" si="2"/>
        <v>-0.12817555392392815</v>
      </c>
      <c r="Z33" s="97">
        <f t="shared" si="3"/>
        <v>-0.82286107293011312</v>
      </c>
    </row>
    <row r="34" spans="1:26" ht="20.100000000000001" customHeight="1">
      <c r="A34" s="22"/>
      <c r="B34" t="s">
        <v>84</v>
      </c>
      <c r="C34" s="9">
        <v>4382170</v>
      </c>
      <c r="D34" s="10">
        <v>4753054</v>
      </c>
      <c r="E34" s="10">
        <v>4732215</v>
      </c>
      <c r="F34" s="10">
        <v>9689886</v>
      </c>
      <c r="G34" s="10">
        <v>8521934</v>
      </c>
      <c r="H34" s="10">
        <v>8393209</v>
      </c>
      <c r="I34" s="32">
        <v>8957971.7070000079</v>
      </c>
      <c r="J34" s="32">
        <v>6730473.4170000041</v>
      </c>
      <c r="K34" s="10">
        <v>6280385.243999999</v>
      </c>
      <c r="L34" s="152">
        <v>5452348.8130000001</v>
      </c>
      <c r="N34" s="74">
        <f t="shared" ref="N34:W34" si="28">C34/C33</f>
        <v>0.90439499931481626</v>
      </c>
      <c r="O34" s="34">
        <f t="shared" si="28"/>
        <v>0.91377647047514687</v>
      </c>
      <c r="P34" s="16">
        <f t="shared" si="28"/>
        <v>0.91581095517142619</v>
      </c>
      <c r="Q34" s="16">
        <f t="shared" si="28"/>
        <v>0.94681929951158594</v>
      </c>
      <c r="R34" s="16">
        <f t="shared" si="28"/>
        <v>0.94465793573682388</v>
      </c>
      <c r="S34" s="294">
        <f t="shared" si="28"/>
        <v>0.94589892646019014</v>
      </c>
      <c r="T34" s="294">
        <f t="shared" si="28"/>
        <v>0.95407298544190478</v>
      </c>
      <c r="U34" s="294">
        <f t="shared" si="28"/>
        <v>0.93948705198835136</v>
      </c>
      <c r="V34" s="16">
        <f t="shared" si="28"/>
        <v>0.94110938573402259</v>
      </c>
      <c r="W34" s="75">
        <f t="shared" si="28"/>
        <v>0.93714848961657993</v>
      </c>
      <c r="Y34" s="103">
        <f t="shared" si="2"/>
        <v>-0.13184484690506337</v>
      </c>
      <c r="Z34" s="100">
        <f t="shared" si="3"/>
        <v>-0.39608961174426582</v>
      </c>
    </row>
    <row r="35" spans="1:26" ht="20.100000000000001" customHeight="1" thickBot="1">
      <c r="A35" s="22"/>
      <c r="B35" t="s">
        <v>85</v>
      </c>
      <c r="C35" s="9">
        <v>463246</v>
      </c>
      <c r="D35" s="10">
        <v>448496</v>
      </c>
      <c r="E35" s="10">
        <v>435025</v>
      </c>
      <c r="F35" s="10">
        <v>544259</v>
      </c>
      <c r="G35" s="10">
        <v>499251</v>
      </c>
      <c r="H35" s="10">
        <v>480053</v>
      </c>
      <c r="I35" s="32">
        <v>431217.42600000009</v>
      </c>
      <c r="J35" s="32">
        <v>433513.99800000025</v>
      </c>
      <c r="K35" s="10">
        <v>392999.7410000001</v>
      </c>
      <c r="L35" s="152">
        <v>365671.35499999986</v>
      </c>
      <c r="N35" s="74">
        <f t="shared" ref="N35:W35" si="29">C35/C33</f>
        <v>9.5605000685183683E-2</v>
      </c>
      <c r="O35" s="34">
        <f t="shared" si="29"/>
        <v>8.6223529524853168E-2</v>
      </c>
      <c r="P35" s="16">
        <f t="shared" si="29"/>
        <v>8.4189044828573867E-2</v>
      </c>
      <c r="Q35" s="16">
        <f t="shared" si="29"/>
        <v>5.3180700488414029E-2</v>
      </c>
      <c r="R35" s="16">
        <f t="shared" si="29"/>
        <v>5.5342064263176068E-2</v>
      </c>
      <c r="S35" s="294">
        <f t="shared" si="29"/>
        <v>5.4101073539809821E-2</v>
      </c>
      <c r="T35" s="294">
        <f t="shared" si="29"/>
        <v>4.5927014558095142E-2</v>
      </c>
      <c r="U35" s="294">
        <f t="shared" si="29"/>
        <v>6.0512948011648617E-2</v>
      </c>
      <c r="V35" s="16">
        <f t="shared" si="29"/>
        <v>5.8890614265977366E-2</v>
      </c>
      <c r="W35" s="75">
        <f t="shared" si="29"/>
        <v>6.2851510383420156E-2</v>
      </c>
      <c r="Y35" s="101">
        <f t="shared" si="2"/>
        <v>-6.9537923690387943E-2</v>
      </c>
      <c r="Z35" s="100">
        <f t="shared" si="3"/>
        <v>0.39608961174427904</v>
      </c>
    </row>
    <row r="36" spans="1:26" ht="20.100000000000001" customHeight="1" thickBot="1">
      <c r="A36" s="5" t="s">
        <v>11</v>
      </c>
      <c r="B36" s="6"/>
      <c r="C36" s="12">
        <v>14042265</v>
      </c>
      <c r="D36" s="13">
        <v>14810295</v>
      </c>
      <c r="E36" s="13">
        <v>17624800</v>
      </c>
      <c r="F36" s="13">
        <v>20081558</v>
      </c>
      <c r="G36" s="13">
        <v>20462250</v>
      </c>
      <c r="H36" s="13">
        <v>21788993</v>
      </c>
      <c r="I36" s="33">
        <v>21703759.150999982</v>
      </c>
      <c r="J36" s="33">
        <v>15074425.627000012</v>
      </c>
      <c r="K36" s="13">
        <v>15519978.330999995</v>
      </c>
      <c r="L36" s="303">
        <v>15283525.331999993</v>
      </c>
      <c r="N36" s="128">
        <f t="shared" ref="N36:W36" si="30">C36/C45</f>
        <v>0.12796268298764862</v>
      </c>
      <c r="O36" s="206">
        <f t="shared" si="30"/>
        <v>0.13180672033926391</v>
      </c>
      <c r="P36" s="19">
        <f t="shared" si="30"/>
        <v>0.15312082105732044</v>
      </c>
      <c r="Q36" s="19">
        <f t="shared" si="30"/>
        <v>0.16116687643620908</v>
      </c>
      <c r="R36" s="19">
        <f t="shared" si="30"/>
        <v>0.1820443672520437</v>
      </c>
      <c r="S36" s="298">
        <f t="shared" si="30"/>
        <v>0.18513367370954847</v>
      </c>
      <c r="T36" s="298">
        <f t="shared" si="30"/>
        <v>0.17382065323144624</v>
      </c>
      <c r="U36" s="298">
        <f t="shared" si="30"/>
        <v>0.15434274556165925</v>
      </c>
      <c r="V36" s="19">
        <f t="shared" si="30"/>
        <v>0.1484287169070731</v>
      </c>
      <c r="W36" s="191">
        <f t="shared" si="30"/>
        <v>0.14604088199890891</v>
      </c>
      <c r="Y36" s="98">
        <f t="shared" si="2"/>
        <v>-1.5235394918542157E-2</v>
      </c>
      <c r="Z36" s="97">
        <f t="shared" si="3"/>
        <v>-0.23878349081641881</v>
      </c>
    </row>
    <row r="37" spans="1:26" ht="20.100000000000001" customHeight="1">
      <c r="A37" s="22"/>
      <c r="B37" t="s">
        <v>84</v>
      </c>
      <c r="C37" s="9">
        <v>12343205</v>
      </c>
      <c r="D37" s="10">
        <v>12938420</v>
      </c>
      <c r="E37" s="10">
        <v>15539519</v>
      </c>
      <c r="F37" s="10">
        <v>17536410</v>
      </c>
      <c r="G37" s="10">
        <v>17864119</v>
      </c>
      <c r="H37" s="10">
        <v>18987997</v>
      </c>
      <c r="I37" s="32">
        <v>18972901.959999982</v>
      </c>
      <c r="J37" s="32">
        <v>13841079.557000011</v>
      </c>
      <c r="K37" s="10">
        <v>14251819.416999994</v>
      </c>
      <c r="L37" s="152">
        <v>13990877.266999993</v>
      </c>
      <c r="N37" s="74">
        <f t="shared" ref="N37:W37" si="31">C37/C36</f>
        <v>0.87900385016234917</v>
      </c>
      <c r="O37" s="34">
        <f t="shared" si="31"/>
        <v>0.87360987745348762</v>
      </c>
      <c r="P37" s="16">
        <f t="shared" si="31"/>
        <v>0.8816848418138078</v>
      </c>
      <c r="Q37" s="16">
        <f t="shared" si="31"/>
        <v>0.87325943534859196</v>
      </c>
      <c r="R37" s="16">
        <f t="shared" si="31"/>
        <v>0.87302808830895917</v>
      </c>
      <c r="S37" s="294">
        <f t="shared" si="31"/>
        <v>0.87144903851224331</v>
      </c>
      <c r="T37" s="294">
        <f t="shared" si="31"/>
        <v>0.87417584336425069</v>
      </c>
      <c r="U37" s="294">
        <f t="shared" si="31"/>
        <v>0.91818288135695614</v>
      </c>
      <c r="V37" s="16">
        <f t="shared" si="31"/>
        <v>0.91828861568273268</v>
      </c>
      <c r="W37" s="75">
        <f t="shared" si="31"/>
        <v>0.91542212696873615</v>
      </c>
      <c r="Y37" s="103">
        <f t="shared" si="2"/>
        <v>-1.8309392110928715E-2</v>
      </c>
      <c r="Z37" s="100">
        <f t="shared" si="3"/>
        <v>-0.28664887139965289</v>
      </c>
    </row>
    <row r="38" spans="1:26" ht="20.100000000000001" customHeight="1" thickBot="1">
      <c r="A38" s="22"/>
      <c r="B38" t="s">
        <v>85</v>
      </c>
      <c r="C38" s="9">
        <v>1699060</v>
      </c>
      <c r="D38" s="10">
        <v>1871875</v>
      </c>
      <c r="E38" s="10">
        <v>2085281</v>
      </c>
      <c r="F38" s="10">
        <v>2545148</v>
      </c>
      <c r="G38" s="10">
        <v>2598131</v>
      </c>
      <c r="H38" s="10">
        <v>2800996</v>
      </c>
      <c r="I38" s="32">
        <v>2730857.1910000001</v>
      </c>
      <c r="J38" s="32">
        <v>1233346.07</v>
      </c>
      <c r="K38" s="10">
        <v>1268158.9140000003</v>
      </c>
      <c r="L38" s="152">
        <v>1292648.0649999995</v>
      </c>
      <c r="N38" s="74">
        <f t="shared" ref="N38:W38" si="32">C38/C36</f>
        <v>0.12099614983765083</v>
      </c>
      <c r="O38" s="34">
        <f t="shared" si="32"/>
        <v>0.12639012254651241</v>
      </c>
      <c r="P38" s="16">
        <f t="shared" si="32"/>
        <v>0.11831515818619219</v>
      </c>
      <c r="Q38" s="16">
        <f t="shared" si="32"/>
        <v>0.12674056465140801</v>
      </c>
      <c r="R38" s="16">
        <f t="shared" si="32"/>
        <v>0.12697191169104083</v>
      </c>
      <c r="S38" s="294">
        <f t="shared" si="32"/>
        <v>0.12855096148775669</v>
      </c>
      <c r="T38" s="294">
        <f t="shared" si="32"/>
        <v>0.12582415663574936</v>
      </c>
      <c r="U38" s="294">
        <f t="shared" si="32"/>
        <v>8.1817118643043807E-2</v>
      </c>
      <c r="V38" s="16">
        <f t="shared" si="32"/>
        <v>8.1711384317267238E-2</v>
      </c>
      <c r="W38" s="75">
        <f t="shared" si="32"/>
        <v>8.4577873031263809E-2</v>
      </c>
      <c r="Y38" s="101">
        <f t="shared" si="2"/>
        <v>1.931079041407829E-2</v>
      </c>
      <c r="Z38" s="100">
        <f t="shared" si="3"/>
        <v>0.28664887139965706</v>
      </c>
    </row>
    <row r="39" spans="1:26" ht="20.100000000000001" customHeight="1" thickBot="1">
      <c r="A39" s="5" t="s">
        <v>6</v>
      </c>
      <c r="B39" s="6"/>
      <c r="C39" s="12">
        <v>47928070</v>
      </c>
      <c r="D39" s="13">
        <v>45576684</v>
      </c>
      <c r="E39" s="13">
        <v>43835850</v>
      </c>
      <c r="F39" s="13">
        <v>45113271</v>
      </c>
      <c r="G39" s="13">
        <v>38603495</v>
      </c>
      <c r="H39" s="13">
        <v>40125383</v>
      </c>
      <c r="I39" s="33">
        <v>42108532.958000049</v>
      </c>
      <c r="J39" s="33">
        <v>33234630.508000016</v>
      </c>
      <c r="K39" s="13">
        <v>37274671.534999996</v>
      </c>
      <c r="L39" s="303">
        <v>38337052.033999994</v>
      </c>
      <c r="N39" s="128">
        <f t="shared" ref="N39:W39" si="33">C39/C45</f>
        <v>0.43675321806131939</v>
      </c>
      <c r="O39" s="206">
        <f t="shared" si="33"/>
        <v>0.40561739262985674</v>
      </c>
      <c r="P39" s="19">
        <f t="shared" si="33"/>
        <v>0.38083730560037787</v>
      </c>
      <c r="Q39" s="19">
        <f t="shared" si="33"/>
        <v>0.36206179684316403</v>
      </c>
      <c r="R39" s="19">
        <f t="shared" si="33"/>
        <v>0.34343969118706069</v>
      </c>
      <c r="S39" s="298">
        <f t="shared" si="33"/>
        <v>0.34093175227476841</v>
      </c>
      <c r="T39" s="298">
        <f t="shared" si="33"/>
        <v>0.33723801736162468</v>
      </c>
      <c r="U39" s="298">
        <f t="shared" si="33"/>
        <v>0.34027990500310962</v>
      </c>
      <c r="V39" s="19">
        <f t="shared" si="33"/>
        <v>0.3564844970190218</v>
      </c>
      <c r="W39" s="191">
        <f t="shared" si="33"/>
        <v>0.36632758284902661</v>
      </c>
      <c r="Y39" s="98">
        <f t="shared" si="2"/>
        <v>2.8501404713987859E-2</v>
      </c>
      <c r="Z39" s="123">
        <f t="shared" si="3"/>
        <v>0.98430858300048163</v>
      </c>
    </row>
    <row r="40" spans="1:26" ht="20.100000000000001" customHeight="1">
      <c r="A40" s="22"/>
      <c r="B40" t="s">
        <v>84</v>
      </c>
      <c r="C40" s="9">
        <v>34742771</v>
      </c>
      <c r="D40" s="10">
        <v>33774671</v>
      </c>
      <c r="E40" s="10">
        <v>33251813</v>
      </c>
      <c r="F40" s="10">
        <v>34303404</v>
      </c>
      <c r="G40" s="10">
        <v>29588873</v>
      </c>
      <c r="H40" s="10">
        <v>30912107</v>
      </c>
      <c r="I40" s="32">
        <v>31995135.311000038</v>
      </c>
      <c r="J40" s="32">
        <v>24783213.533000015</v>
      </c>
      <c r="K40" s="10">
        <v>28040512.601000011</v>
      </c>
      <c r="L40" s="152">
        <v>29122354.778000001</v>
      </c>
      <c r="N40" s="74">
        <f t="shared" ref="N40:W40" si="34">C40/C39</f>
        <v>0.72489401304913803</v>
      </c>
      <c r="O40" s="34">
        <f t="shared" si="34"/>
        <v>0.74105152099261984</v>
      </c>
      <c r="P40" s="16">
        <f t="shared" si="34"/>
        <v>0.75855294239760374</v>
      </c>
      <c r="Q40" s="16">
        <f t="shared" si="34"/>
        <v>0.76038387905855909</v>
      </c>
      <c r="R40" s="16">
        <f t="shared" si="34"/>
        <v>0.76648171363758644</v>
      </c>
      <c r="S40" s="294">
        <f t="shared" si="34"/>
        <v>0.77038783654725485</v>
      </c>
      <c r="T40" s="294">
        <f t="shared" si="34"/>
        <v>0.75982545729894391</v>
      </c>
      <c r="U40" s="294">
        <f t="shared" si="34"/>
        <v>0.74570450022106805</v>
      </c>
      <c r="V40" s="16">
        <f t="shared" si="34"/>
        <v>0.75226719502197792</v>
      </c>
      <c r="W40" s="75">
        <f t="shared" si="34"/>
        <v>0.75963991055369229</v>
      </c>
      <c r="Y40" s="103">
        <f t="shared" si="2"/>
        <v>3.8581398007731429E-2</v>
      </c>
      <c r="Z40" s="100">
        <f t="shared" si="3"/>
        <v>0.73727155317143689</v>
      </c>
    </row>
    <row r="41" spans="1:26" ht="20.100000000000001" customHeight="1" thickBot="1">
      <c r="A41" s="22"/>
      <c r="B41" t="s">
        <v>85</v>
      </c>
      <c r="C41" s="9">
        <v>13185299</v>
      </c>
      <c r="D41" s="10">
        <v>11802013</v>
      </c>
      <c r="E41" s="10">
        <v>10584037</v>
      </c>
      <c r="F41" s="10">
        <v>10809867</v>
      </c>
      <c r="G41" s="10">
        <v>9014622</v>
      </c>
      <c r="H41" s="10">
        <v>9213276</v>
      </c>
      <c r="I41" s="32">
        <v>10113397.647000009</v>
      </c>
      <c r="J41" s="32">
        <v>8451416.9750000034</v>
      </c>
      <c r="K41" s="10">
        <v>9234158.9339999892</v>
      </c>
      <c r="L41" s="152">
        <v>9214697.2559999935</v>
      </c>
      <c r="N41" s="74">
        <f t="shared" ref="N41:W41" si="35">C41/C39</f>
        <v>0.27510598695086197</v>
      </c>
      <c r="O41" s="34">
        <f t="shared" si="35"/>
        <v>0.25894847900738016</v>
      </c>
      <c r="P41" s="16">
        <f t="shared" si="35"/>
        <v>0.24144705760239621</v>
      </c>
      <c r="Q41" s="16">
        <f t="shared" si="35"/>
        <v>0.23961612094144094</v>
      </c>
      <c r="R41" s="16">
        <f t="shared" si="35"/>
        <v>0.23351828636241356</v>
      </c>
      <c r="S41" s="294">
        <f t="shared" si="35"/>
        <v>0.2296121634527451</v>
      </c>
      <c r="T41" s="294">
        <f t="shared" si="35"/>
        <v>0.24017454270105607</v>
      </c>
      <c r="U41" s="294">
        <f t="shared" si="35"/>
        <v>0.25429549977893195</v>
      </c>
      <c r="V41" s="16">
        <f t="shared" si="35"/>
        <v>0.24773280497802219</v>
      </c>
      <c r="W41" s="75">
        <f t="shared" si="35"/>
        <v>0.24036008944630777</v>
      </c>
      <c r="Y41" s="101">
        <f t="shared" si="2"/>
        <v>-2.1075745110188801E-3</v>
      </c>
      <c r="Z41" s="100">
        <f t="shared" si="3"/>
        <v>-0.73727155317144244</v>
      </c>
    </row>
    <row r="42" spans="1:26" ht="20.100000000000001" customHeight="1" thickBot="1">
      <c r="A42" s="5" t="s">
        <v>7</v>
      </c>
      <c r="B42" s="6"/>
      <c r="C42" s="12">
        <v>286172</v>
      </c>
      <c r="D42" s="13">
        <v>394480</v>
      </c>
      <c r="E42" s="13">
        <v>483510</v>
      </c>
      <c r="F42" s="13">
        <v>414991</v>
      </c>
      <c r="G42" s="13">
        <v>223402</v>
      </c>
      <c r="H42" s="13">
        <v>221774</v>
      </c>
      <c r="I42" s="33">
        <v>319943.50500000006</v>
      </c>
      <c r="J42" s="33">
        <v>325693.23700000014</v>
      </c>
      <c r="K42" s="13">
        <v>402952.39000000013</v>
      </c>
      <c r="L42" s="303">
        <v>452184.45299999998</v>
      </c>
      <c r="N42" s="128">
        <f t="shared" ref="N42:W42" si="36">C42/C45</f>
        <v>2.6077941782142256E-3</v>
      </c>
      <c r="O42" s="206">
        <f t="shared" si="36"/>
        <v>3.5107413484628653E-3</v>
      </c>
      <c r="P42" s="19">
        <f t="shared" si="36"/>
        <v>4.2006404719159935E-3</v>
      </c>
      <c r="Q42" s="19">
        <f t="shared" si="36"/>
        <v>3.3305584765454376E-3</v>
      </c>
      <c r="R42" s="19">
        <f t="shared" si="36"/>
        <v>1.987517293202901E-3</v>
      </c>
      <c r="S42" s="298">
        <f t="shared" si="36"/>
        <v>1.8843383608072846E-3</v>
      </c>
      <c r="T42" s="298">
        <f t="shared" si="36"/>
        <v>2.5623574538098481E-3</v>
      </c>
      <c r="U42" s="298">
        <f t="shared" si="36"/>
        <v>3.3346801830650055E-3</v>
      </c>
      <c r="V42" s="19">
        <f t="shared" si="36"/>
        <v>3.8537235649919125E-3</v>
      </c>
      <c r="W42" s="191">
        <f t="shared" si="36"/>
        <v>4.3208235605202844E-3</v>
      </c>
      <c r="Y42" s="61">
        <f t="shared" si="2"/>
        <v>0.12217836206406378</v>
      </c>
      <c r="Z42" s="123">
        <f t="shared" si="3"/>
        <v>4.6709999552837188E-2</v>
      </c>
    </row>
    <row r="43" spans="1:26" ht="20.100000000000001" customHeight="1">
      <c r="A43" s="22"/>
      <c r="B43" t="s">
        <v>84</v>
      </c>
      <c r="C43" s="9">
        <v>262078</v>
      </c>
      <c r="D43" s="10">
        <v>372736</v>
      </c>
      <c r="E43" s="10">
        <v>461184</v>
      </c>
      <c r="F43" s="10">
        <v>398506</v>
      </c>
      <c r="G43" s="10">
        <v>212010</v>
      </c>
      <c r="H43" s="10">
        <v>213192</v>
      </c>
      <c r="I43" s="32">
        <v>304698.28700000007</v>
      </c>
      <c r="J43" s="32">
        <v>318138.06800000014</v>
      </c>
      <c r="K43" s="10">
        <v>394462.40700000012</v>
      </c>
      <c r="L43" s="152">
        <v>444996.45600000001</v>
      </c>
      <c r="N43" s="74">
        <f t="shared" ref="N43:W43" si="37">C43/C42</f>
        <v>0.91580587898187105</v>
      </c>
      <c r="O43" s="34">
        <f t="shared" si="37"/>
        <v>0.94487933482052322</v>
      </c>
      <c r="P43" s="16">
        <f t="shared" si="37"/>
        <v>0.95382515356455921</v>
      </c>
      <c r="Q43" s="16">
        <f t="shared" si="37"/>
        <v>0.96027624695475322</v>
      </c>
      <c r="R43" s="16">
        <f t="shared" si="37"/>
        <v>0.94900672330596858</v>
      </c>
      <c r="S43" s="294">
        <f t="shared" si="37"/>
        <v>0.96130294804620919</v>
      </c>
      <c r="T43" s="294">
        <f t="shared" si="37"/>
        <v>0.95235028134107613</v>
      </c>
      <c r="U43" s="294">
        <f t="shared" si="37"/>
        <v>0.97680280662382934</v>
      </c>
      <c r="V43" s="16">
        <f t="shared" si="37"/>
        <v>0.97893055554280251</v>
      </c>
      <c r="W43" s="75">
        <f t="shared" si="37"/>
        <v>0.98410383870495444</v>
      </c>
      <c r="Y43" s="103">
        <f t="shared" si="2"/>
        <v>0.12810865649866571</v>
      </c>
      <c r="Z43" s="100">
        <f t="shared" si="3"/>
        <v>0.51732831621519315</v>
      </c>
    </row>
    <row r="44" spans="1:26" ht="20.100000000000001" customHeight="1" thickBot="1">
      <c r="A44" s="22"/>
      <c r="B44" t="s">
        <v>85</v>
      </c>
      <c r="C44" s="9">
        <v>24094</v>
      </c>
      <c r="D44" s="10">
        <v>21744</v>
      </c>
      <c r="E44" s="10">
        <v>22326</v>
      </c>
      <c r="F44" s="10">
        <v>16485</v>
      </c>
      <c r="G44" s="10">
        <v>11392</v>
      </c>
      <c r="H44" s="10">
        <v>8582</v>
      </c>
      <c r="I44" s="32">
        <v>15245.218000000001</v>
      </c>
      <c r="J44" s="32">
        <v>7555.1689999999999</v>
      </c>
      <c r="K44" s="10">
        <v>8489.9830000000002</v>
      </c>
      <c r="L44" s="152">
        <v>7187.9970000000003</v>
      </c>
      <c r="N44" s="74">
        <f t="shared" ref="N44:W44" si="38">C44/C42</f>
        <v>8.4194121018128953E-2</v>
      </c>
      <c r="O44" s="296">
        <f t="shared" si="38"/>
        <v>5.512066517947678E-2</v>
      </c>
      <c r="P44" s="300">
        <f t="shared" si="38"/>
        <v>4.6174846435440842E-2</v>
      </c>
      <c r="Q44" s="300">
        <f t="shared" si="38"/>
        <v>3.9723753045246765E-2</v>
      </c>
      <c r="R44" s="300">
        <f t="shared" si="38"/>
        <v>5.0993276694031385E-2</v>
      </c>
      <c r="S44" s="299">
        <f t="shared" si="38"/>
        <v>3.8697051953790799E-2</v>
      </c>
      <c r="T44" s="299">
        <f t="shared" si="38"/>
        <v>4.7649718658923854E-2</v>
      </c>
      <c r="U44" s="299">
        <f t="shared" si="38"/>
        <v>2.3197193376170707E-2</v>
      </c>
      <c r="V44" s="77">
        <f t="shared" si="38"/>
        <v>2.106944445719753E-2</v>
      </c>
      <c r="W44" s="75">
        <f t="shared" si="38"/>
        <v>1.5896161295045674E-2</v>
      </c>
      <c r="Y44" s="101">
        <f t="shared" si="2"/>
        <v>-0.15335554853290045</v>
      </c>
      <c r="Z44" s="100">
        <f t="shared" si="3"/>
        <v>-0.51732831621518549</v>
      </c>
    </row>
    <row r="45" spans="1:26" ht="20.100000000000001" customHeight="1" thickBot="1">
      <c r="A45" s="71" t="s">
        <v>20</v>
      </c>
      <c r="B45" s="96"/>
      <c r="C45" s="80">
        <f t="shared" ref="C45:L46" si="39">C7+C10+C13+C16+C18+C21+C24+C27+C30+C33+C36+C39+C42</f>
        <v>109737188</v>
      </c>
      <c r="D45" s="81">
        <f t="shared" si="39"/>
        <v>112363732</v>
      </c>
      <c r="E45" s="81">
        <f t="shared" si="39"/>
        <v>115103876</v>
      </c>
      <c r="F45" s="81">
        <f t="shared" si="39"/>
        <v>124601025</v>
      </c>
      <c r="G45" s="81">
        <f t="shared" si="39"/>
        <v>112402544</v>
      </c>
      <c r="H45" s="81">
        <f t="shared" si="39"/>
        <v>117693300</v>
      </c>
      <c r="I45" s="81">
        <f t="shared" ref="I45" si="40">I7+I10+I13+I16+I18+I21+I24+I27+I30+I33+I36+I39+I42</f>
        <v>124862947.80000004</v>
      </c>
      <c r="J45" s="81">
        <v>97668507.659000039</v>
      </c>
      <c r="K45" s="337">
        <v>104561830.44899999</v>
      </c>
      <c r="L45" s="165">
        <v>104652376.25799999</v>
      </c>
      <c r="N45" s="85">
        <f>N7+N10+N13+N16+N18+N21+N24+N27+N30+N33+N36+N39+N42</f>
        <v>1.0000000000000002</v>
      </c>
      <c r="O45" s="297">
        <f t="shared" ref="O45:V45" si="41">O7+O10+O13+O16+O18+O21+O24+O27+O30+O33+O36+O39+O42</f>
        <v>1</v>
      </c>
      <c r="P45" s="297">
        <f t="shared" si="41"/>
        <v>1</v>
      </c>
      <c r="Q45" s="297">
        <f t="shared" si="41"/>
        <v>0.99999999999999989</v>
      </c>
      <c r="R45" s="297">
        <f t="shared" ref="R45:S45" si="42">R7+R10+R13+R16+R18+R21+R24+R27+R30+R33+R36+R39+R42</f>
        <v>1</v>
      </c>
      <c r="S45" s="297">
        <f t="shared" si="42"/>
        <v>0.99999999999999989</v>
      </c>
      <c r="T45" s="297">
        <f t="shared" ref="T45:U45" si="43">T7+T10+T13+T16+T18+T21+T24+T27+T30+T33+T36+T39+T42</f>
        <v>1</v>
      </c>
      <c r="U45" s="297">
        <f t="shared" si="43"/>
        <v>0.99999999999999989</v>
      </c>
      <c r="V45" s="82">
        <f t="shared" si="41"/>
        <v>0.99999999999999989</v>
      </c>
      <c r="W45" s="295">
        <f t="shared" ref="W45" si="44">W7+W10+W13+W16+W18+W21+W24+W27+W30+W33+W36+W39+W42</f>
        <v>1.0000000000000002</v>
      </c>
      <c r="Y45" s="89">
        <f t="shared" si="2"/>
        <v>8.6595470461053241E-4</v>
      </c>
      <c r="Z45" s="126">
        <f t="shared" si="3"/>
        <v>3.3306690738754696E-14</v>
      </c>
    </row>
    <row r="46" spans="1:26" ht="20.100000000000001" customHeight="1">
      <c r="A46" s="22"/>
      <c r="B46" t="s">
        <v>84</v>
      </c>
      <c r="C46" s="248">
        <f t="shared" si="39"/>
        <v>60940974</v>
      </c>
      <c r="D46" s="249">
        <f t="shared" si="39"/>
        <v>61562776</v>
      </c>
      <c r="E46" s="249">
        <f t="shared" si="39"/>
        <v>65825292</v>
      </c>
      <c r="F46" s="249">
        <f t="shared" si="39"/>
        <v>72491858</v>
      </c>
      <c r="G46" s="249">
        <f t="shared" ref="G46" si="45">G8+G11+G14+G17+G19+G22+G25+G28+G31+G34+G37+G40+G43</f>
        <v>64347328</v>
      </c>
      <c r="H46" s="249">
        <f t="shared" si="39"/>
        <v>67190427</v>
      </c>
      <c r="I46" s="249">
        <f t="shared" ref="I46:J46" si="46">I8+I11+I14+I17+I19+I22+I25+I28+I31+I34+I37+I40+I43</f>
        <v>69619298.433000028</v>
      </c>
      <c r="J46" s="249">
        <f t="shared" si="46"/>
        <v>53078692.272000037</v>
      </c>
      <c r="K46" s="249">
        <f t="shared" si="39"/>
        <v>55776432.910000004</v>
      </c>
      <c r="L46" s="166">
        <f t="shared" si="39"/>
        <v>56199664.449999996</v>
      </c>
      <c r="N46" s="74">
        <f t="shared" ref="N46:W46" si="47">C46/C45</f>
        <v>0.55533566251032418</v>
      </c>
      <c r="O46" s="76">
        <f t="shared" si="47"/>
        <v>0.54788831684586625</v>
      </c>
      <c r="P46" s="76">
        <f t="shared" si="47"/>
        <v>0.57187728413246486</v>
      </c>
      <c r="Q46" s="76">
        <f t="shared" si="47"/>
        <v>0.58179182715390987</v>
      </c>
      <c r="R46" s="76">
        <f t="shared" si="47"/>
        <v>0.57247216753385932</v>
      </c>
      <c r="S46" s="76">
        <f t="shared" si="47"/>
        <v>0.57089423951915697</v>
      </c>
      <c r="T46" s="76">
        <f t="shared" si="47"/>
        <v>0.55756571232414875</v>
      </c>
      <c r="U46" s="76">
        <f t="shared" si="47"/>
        <v>0.54345759492219392</v>
      </c>
      <c r="V46" s="76">
        <f t="shared" si="47"/>
        <v>0.53343015008908967</v>
      </c>
      <c r="W46" s="282">
        <f t="shared" si="47"/>
        <v>0.53701278900204519</v>
      </c>
      <c r="Y46" s="103">
        <f t="shared" si="2"/>
        <v>7.5879994097670525E-3</v>
      </c>
      <c r="Z46" s="100">
        <f t="shared" si="3"/>
        <v>0.35826389129555158</v>
      </c>
    </row>
    <row r="47" spans="1:26" ht="20.100000000000001" customHeight="1" thickBot="1">
      <c r="A47" s="28"/>
      <c r="B47" s="23" t="s">
        <v>85</v>
      </c>
      <c r="C47" s="29">
        <f t="shared" ref="C47:L47" si="48">C9+C12+C15+C20+C23+C26+C29+C32+C35+C38+C41+C44</f>
        <v>48796214</v>
      </c>
      <c r="D47" s="30">
        <f t="shared" si="48"/>
        <v>50800956</v>
      </c>
      <c r="E47" s="30">
        <f t="shared" si="48"/>
        <v>49278584</v>
      </c>
      <c r="F47" s="30">
        <f t="shared" si="48"/>
        <v>52109167</v>
      </c>
      <c r="G47" s="30">
        <f t="shared" ref="G47" si="49">G9+G12+G15+G20+G23+G26+G29+G32+G35+G38+G41+G44</f>
        <v>48055216</v>
      </c>
      <c r="H47" s="30">
        <f t="shared" si="48"/>
        <v>50502873</v>
      </c>
      <c r="I47" s="30">
        <f t="shared" ref="I47:J47" si="50">I9+I12+I15+I20+I23+I26+I29+I32+I35+I38+I41+I44</f>
        <v>55243649.367000014</v>
      </c>
      <c r="J47" s="30">
        <f t="shared" si="50"/>
        <v>44589815.386999987</v>
      </c>
      <c r="K47" s="30">
        <f t="shared" si="48"/>
        <v>48785397.538999967</v>
      </c>
      <c r="L47" s="153">
        <f t="shared" si="48"/>
        <v>48452711.807999991</v>
      </c>
      <c r="N47" s="138">
        <f t="shared" ref="N47:W47" si="51">C47/C45</f>
        <v>0.44466433748967577</v>
      </c>
      <c r="O47" s="77">
        <f t="shared" si="51"/>
        <v>0.45211168315413375</v>
      </c>
      <c r="P47" s="77">
        <f t="shared" si="51"/>
        <v>0.42812271586753514</v>
      </c>
      <c r="Q47" s="77">
        <f t="shared" si="51"/>
        <v>0.41820817284609013</v>
      </c>
      <c r="R47" s="77">
        <f t="shared" si="51"/>
        <v>0.42752783246614062</v>
      </c>
      <c r="S47" s="77">
        <f t="shared" si="51"/>
        <v>0.42910576048084298</v>
      </c>
      <c r="T47" s="77">
        <f t="shared" si="51"/>
        <v>0.44243428767585125</v>
      </c>
      <c r="U47" s="77">
        <f t="shared" si="51"/>
        <v>0.45654240507780591</v>
      </c>
      <c r="V47" s="77">
        <f t="shared" si="51"/>
        <v>0.46656984991091022</v>
      </c>
      <c r="W47" s="90">
        <f t="shared" si="51"/>
        <v>0.46298721099795476</v>
      </c>
      <c r="Y47" s="101">
        <f t="shared" si="2"/>
        <v>-6.8193711188685334E-3</v>
      </c>
      <c r="Z47" s="102">
        <f t="shared" si="3"/>
        <v>-0.35826389129554603</v>
      </c>
    </row>
    <row r="50" spans="1:26">
      <c r="A50" s="1" t="s">
        <v>22</v>
      </c>
      <c r="N50" s="1" t="s">
        <v>24</v>
      </c>
      <c r="Y50" s="1" t="str">
        <f>Y3</f>
        <v>VARIAÇÃO (JAN-DEZ)</v>
      </c>
      <c r="Z50" s="1"/>
    </row>
    <row r="51" spans="1:26" ht="15.75" thickBot="1"/>
    <row r="52" spans="1:26" ht="24" customHeight="1">
      <c r="A52" s="378" t="s">
        <v>28</v>
      </c>
      <c r="B52" s="379"/>
      <c r="C52" s="382">
        <v>2016</v>
      </c>
      <c r="D52" s="376">
        <v>2017</v>
      </c>
      <c r="E52" s="384">
        <v>2018</v>
      </c>
      <c r="F52" s="376">
        <v>2019</v>
      </c>
      <c r="G52" s="376">
        <v>2020</v>
      </c>
      <c r="H52" s="376">
        <v>2021</v>
      </c>
      <c r="I52" s="376">
        <v>2022</v>
      </c>
      <c r="J52" s="376">
        <v>2023</v>
      </c>
      <c r="K52" s="384">
        <v>2024</v>
      </c>
      <c r="L52" s="429">
        <v>2025</v>
      </c>
      <c r="N52" s="388">
        <v>2016</v>
      </c>
      <c r="O52" s="376">
        <v>2017</v>
      </c>
      <c r="P52" s="376">
        <v>2018</v>
      </c>
      <c r="Q52" s="449">
        <v>2019</v>
      </c>
      <c r="R52" s="384">
        <v>2020</v>
      </c>
      <c r="S52" s="384">
        <v>2021</v>
      </c>
      <c r="T52" s="384">
        <v>2022</v>
      </c>
      <c r="U52" s="384">
        <v>2023</v>
      </c>
      <c r="V52" s="384">
        <v>2024</v>
      </c>
      <c r="W52" s="429">
        <v>2025</v>
      </c>
      <c r="Y52" s="386" t="s">
        <v>87</v>
      </c>
      <c r="Z52" s="387"/>
    </row>
    <row r="53" spans="1:26" ht="21.75" customHeight="1" thickBot="1">
      <c r="A53" s="380"/>
      <c r="B53" s="381"/>
      <c r="C53" s="383">
        <v>2016</v>
      </c>
      <c r="D53" s="377">
        <v>2017</v>
      </c>
      <c r="E53" s="385"/>
      <c r="F53" s="377"/>
      <c r="G53" s="377"/>
      <c r="H53" s="377">
        <v>2018</v>
      </c>
      <c r="I53" s="377"/>
      <c r="J53" s="377"/>
      <c r="K53" s="385"/>
      <c r="L53" s="454"/>
      <c r="N53" s="389"/>
      <c r="O53" s="377"/>
      <c r="P53" s="377"/>
      <c r="Q53" s="462"/>
      <c r="R53" s="385"/>
      <c r="S53" s="385"/>
      <c r="T53" s="385"/>
      <c r="U53" s="385"/>
      <c r="V53" s="385"/>
      <c r="W53" s="454"/>
      <c r="Y53" s="124" t="s">
        <v>0</v>
      </c>
      <c r="Z53" s="125" t="s">
        <v>37</v>
      </c>
    </row>
    <row r="54" spans="1:26" ht="20.100000000000001" customHeight="1" thickBot="1">
      <c r="A54" s="5" t="s">
        <v>10</v>
      </c>
      <c r="B54" s="6"/>
      <c r="C54" s="12">
        <v>82481768</v>
      </c>
      <c r="D54" s="13">
        <v>93437664</v>
      </c>
      <c r="E54" s="13">
        <v>97313334</v>
      </c>
      <c r="F54" s="13">
        <v>104246485</v>
      </c>
      <c r="G54" s="13">
        <v>83487743</v>
      </c>
      <c r="H54" s="13">
        <v>86539830</v>
      </c>
      <c r="I54" s="33">
        <v>106881024.02599995</v>
      </c>
      <c r="J54" s="33">
        <v>103974616.72300003</v>
      </c>
      <c r="K54" s="13">
        <v>125730960.5630001</v>
      </c>
      <c r="L54" s="151">
        <v>117511760.82500009</v>
      </c>
      <c r="N54" s="128">
        <f t="shared" ref="N54:W54" si="52">C54/C92</f>
        <v>0.1580080019490965</v>
      </c>
      <c r="O54" s="206">
        <f t="shared" si="52"/>
        <v>0.16173285522493666</v>
      </c>
      <c r="P54" s="19">
        <f t="shared" si="52"/>
        <v>0.15611199211573379</v>
      </c>
      <c r="Q54" s="19">
        <f t="shared" si="52"/>
        <v>0.15251053459063599</v>
      </c>
      <c r="R54" s="19">
        <f t="shared" si="52"/>
        <v>0.15473623050843721</v>
      </c>
      <c r="S54" s="298">
        <f t="shared" si="52"/>
        <v>0.14922837895624927</v>
      </c>
      <c r="T54" s="298">
        <f t="shared" si="52"/>
        <v>0.14990727565566211</v>
      </c>
      <c r="U54" s="298">
        <f t="shared" si="52"/>
        <v>0.15559298250648312</v>
      </c>
      <c r="V54" s="19">
        <f t="shared" si="52"/>
        <v>0.15818605892841431</v>
      </c>
      <c r="W54" s="191">
        <f t="shared" si="52"/>
        <v>0.14346247620397351</v>
      </c>
      <c r="Y54" s="98">
        <f>(L54-K54)/K54</f>
        <v>-6.537132700804911E-2</v>
      </c>
      <c r="Z54" s="97">
        <f>(W54-V54)*100</f>
        <v>-1.4723582724440798</v>
      </c>
    </row>
    <row r="55" spans="1:26" ht="20.100000000000001" customHeight="1">
      <c r="A55" s="22"/>
      <c r="B55" t="s">
        <v>84</v>
      </c>
      <c r="C55" s="9">
        <v>2610251</v>
      </c>
      <c r="D55" s="10">
        <v>2259852</v>
      </c>
      <c r="E55" s="10">
        <v>3686249</v>
      </c>
      <c r="F55" s="10">
        <v>3982815</v>
      </c>
      <c r="G55" s="10">
        <v>2840217</v>
      </c>
      <c r="H55" s="10">
        <v>5038376</v>
      </c>
      <c r="I55" s="32">
        <v>7257361.0009999983</v>
      </c>
      <c r="J55" s="32">
        <v>7224602.1490000011</v>
      </c>
      <c r="K55" s="10">
        <v>8181626.5169999991</v>
      </c>
      <c r="L55" s="152">
        <v>8020288.3140000002</v>
      </c>
      <c r="N55" s="74">
        <f t="shared" ref="N55:W55" si="53">C55/C54</f>
        <v>3.1646399723148512E-2</v>
      </c>
      <c r="O55" s="34">
        <f t="shared" si="53"/>
        <v>2.4185664573121178E-2</v>
      </c>
      <c r="P55" s="16">
        <f t="shared" si="53"/>
        <v>3.7880204577103484E-2</v>
      </c>
      <c r="Q55" s="16">
        <f t="shared" si="53"/>
        <v>3.8205748615888581E-2</v>
      </c>
      <c r="R55" s="16">
        <f t="shared" si="53"/>
        <v>3.4019568597033457E-2</v>
      </c>
      <c r="S55" s="294">
        <f t="shared" si="53"/>
        <v>5.8220313120559634E-2</v>
      </c>
      <c r="T55" s="294">
        <f t="shared" si="53"/>
        <v>6.7901304905486015E-2</v>
      </c>
      <c r="U55" s="294">
        <f t="shared" si="53"/>
        <v>6.9484287383786619E-2</v>
      </c>
      <c r="V55" s="16">
        <f t="shared" si="53"/>
        <v>6.5072488751888813E-2</v>
      </c>
      <c r="W55" s="75">
        <f t="shared" si="53"/>
        <v>6.8250941503156512E-2</v>
      </c>
      <c r="Y55" s="103">
        <f t="shared" ref="Y55:Y94" si="54">(L55-K55)/K55</f>
        <v>-1.9719575644863041E-2</v>
      </c>
      <c r="Z55" s="100">
        <f t="shared" ref="Z55:Z94" si="55">(W55-V55)*100</f>
        <v>0.31784527512676991</v>
      </c>
    </row>
    <row r="56" spans="1:26" ht="20.100000000000001" customHeight="1" thickBot="1">
      <c r="A56" s="22"/>
      <c r="B56" t="s">
        <v>85</v>
      </c>
      <c r="C56" s="9">
        <v>79871517</v>
      </c>
      <c r="D56" s="10">
        <v>91177812</v>
      </c>
      <c r="E56" s="10">
        <v>93627085</v>
      </c>
      <c r="F56" s="10">
        <v>100263670</v>
      </c>
      <c r="G56" s="10">
        <v>80647526</v>
      </c>
      <c r="H56" s="10">
        <v>81501454</v>
      </c>
      <c r="I56" s="32">
        <v>99623663.024999946</v>
      </c>
      <c r="J56" s="32">
        <v>96750014.574000031</v>
      </c>
      <c r="K56" s="10">
        <v>117549334.04600009</v>
      </c>
      <c r="L56" s="152">
        <v>109491472.5110001</v>
      </c>
      <c r="N56" s="74">
        <f t="shared" ref="N56:W56" si="56">C56/C54</f>
        <v>0.96835360027685147</v>
      </c>
      <c r="O56" s="34">
        <f t="shared" si="56"/>
        <v>0.97581433542687879</v>
      </c>
      <c r="P56" s="16">
        <f t="shared" si="56"/>
        <v>0.9621197954228965</v>
      </c>
      <c r="Q56" s="16">
        <f t="shared" si="56"/>
        <v>0.96179425138411145</v>
      </c>
      <c r="R56" s="16">
        <f t="shared" si="56"/>
        <v>0.96598043140296652</v>
      </c>
      <c r="S56" s="294">
        <f t="shared" si="56"/>
        <v>0.94177968687944036</v>
      </c>
      <c r="T56" s="294">
        <f t="shared" si="56"/>
        <v>0.93209869509451393</v>
      </c>
      <c r="U56" s="294">
        <f t="shared" si="56"/>
        <v>0.93051571261621335</v>
      </c>
      <c r="V56" s="16">
        <f t="shared" si="56"/>
        <v>0.93492751124811113</v>
      </c>
      <c r="W56" s="75">
        <f t="shared" si="56"/>
        <v>0.93174905849684353</v>
      </c>
      <c r="Y56" s="101">
        <f t="shared" si="54"/>
        <v>-6.8548763805388699E-2</v>
      </c>
      <c r="Z56" s="100">
        <f t="shared" si="55"/>
        <v>-0.3178452751267602</v>
      </c>
    </row>
    <row r="57" spans="1:26" ht="20.100000000000001" customHeight="1" thickBot="1">
      <c r="A57" s="5" t="s">
        <v>17</v>
      </c>
      <c r="B57" s="6"/>
      <c r="C57" s="12">
        <v>2459083</v>
      </c>
      <c r="D57" s="13">
        <v>3643226</v>
      </c>
      <c r="E57" s="13">
        <v>2343015</v>
      </c>
      <c r="F57" s="13">
        <v>2552109</v>
      </c>
      <c r="G57" s="13">
        <v>1732037</v>
      </c>
      <c r="H57" s="13">
        <v>1838804</v>
      </c>
      <c r="I57" s="33">
        <v>2511941.06</v>
      </c>
      <c r="J57" s="33">
        <v>2718937.8229999999</v>
      </c>
      <c r="K57" s="13">
        <v>2910294.551</v>
      </c>
      <c r="L57" s="151">
        <v>2840341.1229999997</v>
      </c>
      <c r="N57" s="128">
        <f t="shared" ref="N57:W57" si="57">C57/C92</f>
        <v>4.7107961053525198E-3</v>
      </c>
      <c r="O57" s="206">
        <f t="shared" si="57"/>
        <v>6.3061223706290968E-3</v>
      </c>
      <c r="P57" s="19">
        <f t="shared" si="57"/>
        <v>3.7587114136593655E-3</v>
      </c>
      <c r="Q57" s="19">
        <f t="shared" si="57"/>
        <v>3.7336847177492213E-3</v>
      </c>
      <c r="R57" s="19">
        <f t="shared" si="57"/>
        <v>3.210158363978555E-3</v>
      </c>
      <c r="S57" s="298">
        <f t="shared" si="57"/>
        <v>3.1708144115636348E-3</v>
      </c>
      <c r="T57" s="298">
        <f t="shared" si="57"/>
        <v>3.5231533786633097E-3</v>
      </c>
      <c r="U57" s="298">
        <f t="shared" si="57"/>
        <v>4.0687588804227126E-3</v>
      </c>
      <c r="V57" s="19">
        <f t="shared" si="57"/>
        <v>3.6615327146319872E-3</v>
      </c>
      <c r="W57" s="191">
        <f t="shared" si="57"/>
        <v>3.4675879921192091E-3</v>
      </c>
      <c r="Y57" s="98">
        <f t="shared" si="54"/>
        <v>-2.4036545708393593E-2</v>
      </c>
      <c r="Z57" s="97">
        <f t="shared" si="55"/>
        <v>-1.9394472251277807E-2</v>
      </c>
    </row>
    <row r="58" spans="1:26" ht="20.100000000000001" customHeight="1">
      <c r="A58" s="22"/>
      <c r="B58" t="s">
        <v>84</v>
      </c>
      <c r="C58" s="9">
        <v>2378922</v>
      </c>
      <c r="D58" s="10">
        <v>3434817</v>
      </c>
      <c r="E58" s="10">
        <v>1876580</v>
      </c>
      <c r="F58" s="10">
        <v>1704467</v>
      </c>
      <c r="G58" s="10">
        <v>1168661</v>
      </c>
      <c r="H58" s="10">
        <v>1114020</v>
      </c>
      <c r="I58" s="32">
        <v>1567645.08</v>
      </c>
      <c r="J58" s="32">
        <v>1732590.7889999999</v>
      </c>
      <c r="K58" s="10">
        <v>1749091.0870000003</v>
      </c>
      <c r="L58" s="152">
        <v>1505036.2009999999</v>
      </c>
      <c r="N58" s="74">
        <f t="shared" ref="N58:W58" si="58">C58/C57</f>
        <v>0.96740207630242658</v>
      </c>
      <c r="O58" s="34">
        <f t="shared" si="58"/>
        <v>0.94279547851272472</v>
      </c>
      <c r="P58" s="16">
        <f t="shared" si="58"/>
        <v>0.80092530350851365</v>
      </c>
      <c r="Q58" s="16">
        <f t="shared" si="58"/>
        <v>0.66786606684902561</v>
      </c>
      <c r="R58" s="16">
        <f t="shared" si="58"/>
        <v>0.67473212177338016</v>
      </c>
      <c r="S58" s="294">
        <f t="shared" si="58"/>
        <v>0.60583944781499277</v>
      </c>
      <c r="T58" s="294">
        <f t="shared" si="58"/>
        <v>0.62407717480441205</v>
      </c>
      <c r="U58" s="294">
        <f t="shared" si="58"/>
        <v>0.63723075031127696</v>
      </c>
      <c r="V58" s="16">
        <f t="shared" si="58"/>
        <v>0.60100139568312727</v>
      </c>
      <c r="W58" s="75">
        <f t="shared" si="58"/>
        <v>0.52987867858997306</v>
      </c>
      <c r="Y58" s="103">
        <f t="shared" si="54"/>
        <v>-0.13953240503820621</v>
      </c>
      <c r="Z58" s="100">
        <f t="shared" si="55"/>
        <v>-7.1122717093154204</v>
      </c>
    </row>
    <row r="59" spans="1:26" ht="20.100000000000001" customHeight="1" thickBot="1">
      <c r="A59" s="22"/>
      <c r="B59" t="s">
        <v>85</v>
      </c>
      <c r="C59" s="9">
        <v>80161</v>
      </c>
      <c r="D59" s="10">
        <v>208409</v>
      </c>
      <c r="E59" s="10">
        <v>466435</v>
      </c>
      <c r="F59" s="10">
        <v>847642</v>
      </c>
      <c r="G59" s="10">
        <v>563376</v>
      </c>
      <c r="H59" s="10">
        <v>724784</v>
      </c>
      <c r="I59" s="32">
        <v>944295.98</v>
      </c>
      <c r="J59" s="32">
        <v>986347.03399999999</v>
      </c>
      <c r="K59" s="10">
        <v>1161203.4639999999</v>
      </c>
      <c r="L59" s="152">
        <v>1335304.9219999996</v>
      </c>
      <c r="N59" s="74">
        <f t="shared" ref="N59:W59" si="59">C59/C57</f>
        <v>3.2597923697573444E-2</v>
      </c>
      <c r="O59" s="34">
        <f t="shared" si="59"/>
        <v>5.7204521487275291E-2</v>
      </c>
      <c r="P59" s="16">
        <f t="shared" si="59"/>
        <v>0.1990746964914864</v>
      </c>
      <c r="Q59" s="16">
        <f t="shared" si="59"/>
        <v>0.33213393315097434</v>
      </c>
      <c r="R59" s="16">
        <f t="shared" si="59"/>
        <v>0.32526787822661984</v>
      </c>
      <c r="S59" s="294">
        <f t="shared" si="59"/>
        <v>0.39416055218500723</v>
      </c>
      <c r="T59" s="294">
        <f t="shared" si="59"/>
        <v>0.37592282519558795</v>
      </c>
      <c r="U59" s="294">
        <f t="shared" si="59"/>
        <v>0.36276924968872304</v>
      </c>
      <c r="V59" s="16">
        <f t="shared" si="59"/>
        <v>0.39899860431687278</v>
      </c>
      <c r="W59" s="75">
        <f t="shared" si="59"/>
        <v>0.47012132141002688</v>
      </c>
      <c r="Y59" s="101">
        <f t="shared" si="54"/>
        <v>0.14993191408529905</v>
      </c>
      <c r="Z59" s="100">
        <f t="shared" si="55"/>
        <v>7.1122717093154098</v>
      </c>
    </row>
    <row r="60" spans="1:26" ht="20.100000000000001" customHeight="1" thickBot="1">
      <c r="A60" s="5" t="s">
        <v>14</v>
      </c>
      <c r="B60" s="6"/>
      <c r="C60" s="12">
        <v>83753681</v>
      </c>
      <c r="D60" s="13">
        <v>105319161</v>
      </c>
      <c r="E60" s="13">
        <v>111596848</v>
      </c>
      <c r="F60" s="13">
        <v>124035711</v>
      </c>
      <c r="G60" s="13">
        <v>101902062</v>
      </c>
      <c r="H60" s="13">
        <v>115458556</v>
      </c>
      <c r="I60" s="33">
        <v>150948649.66200009</v>
      </c>
      <c r="J60" s="33">
        <v>148224710.83399996</v>
      </c>
      <c r="K60" s="13">
        <v>182014006.71000013</v>
      </c>
      <c r="L60" s="151">
        <v>194999961.70599967</v>
      </c>
      <c r="N60" s="128">
        <f t="shared" ref="N60:W60" si="60">C60/C92</f>
        <v>0.16044456989200337</v>
      </c>
      <c r="O60" s="206">
        <f t="shared" si="60"/>
        <v>0.18229874216916203</v>
      </c>
      <c r="P60" s="19">
        <f t="shared" si="60"/>
        <v>0.17902589027642132</v>
      </c>
      <c r="Q60" s="19">
        <f t="shared" si="60"/>
        <v>0.18146177871550903</v>
      </c>
      <c r="R60" s="19">
        <f t="shared" si="60"/>
        <v>0.18886533984895315</v>
      </c>
      <c r="S60" s="298">
        <f t="shared" si="60"/>
        <v>0.19909552801882474</v>
      </c>
      <c r="T60" s="298">
        <f t="shared" si="60"/>
        <v>0.21171485809517357</v>
      </c>
      <c r="U60" s="298">
        <f t="shared" si="60"/>
        <v>0.22181110704418122</v>
      </c>
      <c r="V60" s="19">
        <f t="shared" si="60"/>
        <v>0.22899752186970695</v>
      </c>
      <c r="W60" s="191">
        <f t="shared" si="60"/>
        <v>0.23806278767010977</v>
      </c>
      <c r="Y60" s="98">
        <f t="shared" si="54"/>
        <v>7.1345910299583981E-2</v>
      </c>
      <c r="Z60" s="97">
        <f t="shared" si="55"/>
        <v>0.90652658004028164</v>
      </c>
    </row>
    <row r="61" spans="1:26" ht="20.100000000000001" customHeight="1">
      <c r="A61" s="22"/>
      <c r="B61" t="s">
        <v>84</v>
      </c>
      <c r="C61" s="9">
        <v>6040950</v>
      </c>
      <c r="D61" s="10">
        <v>5299924</v>
      </c>
      <c r="E61" s="10">
        <v>4849775</v>
      </c>
      <c r="F61" s="10">
        <v>2935756</v>
      </c>
      <c r="G61" s="10">
        <v>1918941</v>
      </c>
      <c r="H61" s="10">
        <v>2538902</v>
      </c>
      <c r="I61" s="32">
        <v>3321513.5180000011</v>
      </c>
      <c r="J61" s="32">
        <v>3287228.5860000011</v>
      </c>
      <c r="K61" s="10">
        <v>2940499.8549999995</v>
      </c>
      <c r="L61" s="152">
        <v>4660206.3980000047</v>
      </c>
      <c r="N61" s="74">
        <f t="shared" ref="N61:W61" si="61">C61/C60</f>
        <v>7.2127576100207466E-2</v>
      </c>
      <c r="O61" s="34">
        <f t="shared" si="61"/>
        <v>5.0322504942856505E-2</v>
      </c>
      <c r="P61" s="16">
        <f t="shared" si="61"/>
        <v>4.3457992648681262E-2</v>
      </c>
      <c r="Q61" s="16">
        <f t="shared" si="61"/>
        <v>2.3668635236831111E-2</v>
      </c>
      <c r="R61" s="16">
        <f t="shared" si="61"/>
        <v>1.8831228361208235E-2</v>
      </c>
      <c r="S61" s="294">
        <f t="shared" si="61"/>
        <v>2.1989725906497566E-2</v>
      </c>
      <c r="T61" s="294">
        <f t="shared" si="61"/>
        <v>2.2004261220205941E-2</v>
      </c>
      <c r="U61" s="294">
        <f t="shared" si="61"/>
        <v>2.2177331751933312E-2</v>
      </c>
      <c r="V61" s="16">
        <f t="shared" si="61"/>
        <v>1.6155349295096003E-2</v>
      </c>
      <c r="W61" s="75">
        <f t="shared" si="61"/>
        <v>2.3898499041893E-2</v>
      </c>
      <c r="Y61" s="103">
        <f t="shared" si="54"/>
        <v>0.58483476544840896</v>
      </c>
      <c r="Z61" s="100">
        <f t="shared" si="55"/>
        <v>0.77431497467969967</v>
      </c>
    </row>
    <row r="62" spans="1:26" ht="20.100000000000001" customHeight="1" thickBot="1">
      <c r="A62" s="22"/>
      <c r="B62" t="s">
        <v>85</v>
      </c>
      <c r="C62" s="9">
        <v>77712731</v>
      </c>
      <c r="D62" s="10">
        <v>100019237</v>
      </c>
      <c r="E62" s="10">
        <v>106747073</v>
      </c>
      <c r="F62" s="10">
        <v>121099955</v>
      </c>
      <c r="G62" s="10">
        <v>99983121</v>
      </c>
      <c r="H62" s="10">
        <v>112919654</v>
      </c>
      <c r="I62" s="32">
        <v>147627136.14400008</v>
      </c>
      <c r="J62" s="32">
        <v>144937482.24799997</v>
      </c>
      <c r="K62" s="10">
        <v>179073506.85500014</v>
      </c>
      <c r="L62" s="152">
        <v>190339755.30799967</v>
      </c>
      <c r="N62" s="74">
        <f t="shared" ref="N62:W62" si="62">C62/C60</f>
        <v>0.92787242389979252</v>
      </c>
      <c r="O62" s="34">
        <f t="shared" si="62"/>
        <v>0.94967749505714349</v>
      </c>
      <c r="P62" s="16">
        <f t="shared" si="62"/>
        <v>0.95654200735131878</v>
      </c>
      <c r="Q62" s="16">
        <f t="shared" si="62"/>
        <v>0.97633136476316884</v>
      </c>
      <c r="R62" s="16">
        <f t="shared" si="62"/>
        <v>0.98116877163879179</v>
      </c>
      <c r="S62" s="294">
        <f t="shared" si="62"/>
        <v>0.97801027409350239</v>
      </c>
      <c r="T62" s="294">
        <f t="shared" si="62"/>
        <v>0.97799573877979407</v>
      </c>
      <c r="U62" s="294">
        <f t="shared" si="62"/>
        <v>0.97782266824806674</v>
      </c>
      <c r="V62" s="16">
        <f t="shared" si="62"/>
        <v>0.98384465070490401</v>
      </c>
      <c r="W62" s="75">
        <f t="shared" si="62"/>
        <v>0.97610150095810699</v>
      </c>
      <c r="Y62" s="101">
        <f t="shared" si="54"/>
        <v>6.2914099639105561E-2</v>
      </c>
      <c r="Z62" s="100">
        <f t="shared" si="55"/>
        <v>-0.77431497467970178</v>
      </c>
    </row>
    <row r="63" spans="1:26" ht="20.100000000000001" customHeight="1" thickBot="1">
      <c r="A63" s="5" t="s">
        <v>8</v>
      </c>
      <c r="B63" s="6"/>
      <c r="C63" s="12">
        <v>379930</v>
      </c>
      <c r="D63" s="13">
        <v>237175</v>
      </c>
      <c r="E63" s="13">
        <v>674966</v>
      </c>
      <c r="F63" s="13">
        <v>662159</v>
      </c>
      <c r="G63" s="13">
        <v>179299</v>
      </c>
      <c r="H63" s="13"/>
      <c r="I63" s="33"/>
      <c r="J63" s="33"/>
      <c r="K63" s="13"/>
      <c r="L63" s="151"/>
      <c r="N63" s="128">
        <f t="shared" ref="N63:W63" si="63">C63/C92</f>
        <v>7.2782120990083816E-4</v>
      </c>
      <c r="O63" s="206">
        <f t="shared" si="63"/>
        <v>4.1053027543554974E-4</v>
      </c>
      <c r="P63" s="19">
        <f t="shared" si="63"/>
        <v>1.0827939249351828E-3</v>
      </c>
      <c r="Q63" s="19">
        <f t="shared" si="63"/>
        <v>9.687254498221301E-4</v>
      </c>
      <c r="R63" s="19">
        <f t="shared" si="63"/>
        <v>3.323128688954052E-4</v>
      </c>
      <c r="S63" s="298">
        <f t="shared" si="63"/>
        <v>0</v>
      </c>
      <c r="T63" s="298">
        <f t="shared" si="63"/>
        <v>0</v>
      </c>
      <c r="U63" s="298">
        <f t="shared" si="63"/>
        <v>0</v>
      </c>
      <c r="V63" s="19">
        <f t="shared" si="63"/>
        <v>0</v>
      </c>
      <c r="W63" s="191">
        <f t="shared" si="63"/>
        <v>0</v>
      </c>
      <c r="Y63" s="98"/>
      <c r="Z63" s="97">
        <f t="shared" si="55"/>
        <v>0</v>
      </c>
    </row>
    <row r="64" spans="1:26" ht="20.100000000000001" customHeight="1" thickBot="1">
      <c r="A64" s="22"/>
      <c r="B64" t="s">
        <v>84</v>
      </c>
      <c r="C64" s="9">
        <v>379930</v>
      </c>
      <c r="D64" s="10">
        <v>237175</v>
      </c>
      <c r="E64" s="10">
        <v>674966</v>
      </c>
      <c r="F64" s="10">
        <v>662159</v>
      </c>
      <c r="G64" s="10">
        <v>179299</v>
      </c>
      <c r="H64" s="10"/>
      <c r="I64" s="32"/>
      <c r="J64" s="32"/>
      <c r="K64" s="10"/>
      <c r="L64" s="152"/>
      <c r="N64" s="74">
        <f>C64/C63</f>
        <v>1</v>
      </c>
      <c r="O64" s="34">
        <f>D64/D63</f>
        <v>1</v>
      </c>
      <c r="P64" s="16">
        <f>E64/E63</f>
        <v>1</v>
      </c>
      <c r="Q64" s="16">
        <f>F64/F63</f>
        <v>1</v>
      </c>
      <c r="R64" s="16">
        <f>G64/G63</f>
        <v>1</v>
      </c>
      <c r="S64" s="294"/>
      <c r="T64" s="294"/>
      <c r="U64" s="294"/>
      <c r="V64" s="16"/>
      <c r="W64" s="75"/>
      <c r="Y64" s="145"/>
      <c r="Z64" s="100">
        <f t="shared" si="55"/>
        <v>0</v>
      </c>
    </row>
    <row r="65" spans="1:26" ht="20.100000000000001" customHeight="1" thickBot="1">
      <c r="A65" s="5" t="s">
        <v>15</v>
      </c>
      <c r="B65" s="6"/>
      <c r="C65" s="12">
        <v>339653</v>
      </c>
      <c r="D65" s="13">
        <v>184063</v>
      </c>
      <c r="E65" s="13">
        <v>176558</v>
      </c>
      <c r="F65" s="13">
        <v>239017</v>
      </c>
      <c r="G65" s="13">
        <v>451176</v>
      </c>
      <c r="H65" s="13">
        <v>229205</v>
      </c>
      <c r="I65" s="33">
        <v>292415.41099999996</v>
      </c>
      <c r="J65" s="33">
        <v>331103.70500000002</v>
      </c>
      <c r="K65" s="13">
        <v>190236.43</v>
      </c>
      <c r="L65" s="151">
        <v>76801.602000000028</v>
      </c>
      <c r="N65" s="128">
        <f t="shared" ref="N65:W65" si="64">C65/C92</f>
        <v>6.506636943817266E-4</v>
      </c>
      <c r="O65" s="206">
        <f t="shared" si="64"/>
        <v>3.185978036786912E-4</v>
      </c>
      <c r="P65" s="19">
        <f t="shared" si="64"/>
        <v>2.8323786649802506E-4</v>
      </c>
      <c r="Q65" s="19">
        <f t="shared" si="64"/>
        <v>3.4967711809419806E-4</v>
      </c>
      <c r="R65" s="19">
        <f t="shared" si="64"/>
        <v>8.3620985580930925E-4</v>
      </c>
      <c r="S65" s="298">
        <f t="shared" si="64"/>
        <v>3.952387079876066E-4</v>
      </c>
      <c r="T65" s="298">
        <f t="shared" si="64"/>
        <v>4.1013077880014837E-4</v>
      </c>
      <c r="U65" s="298">
        <f t="shared" si="64"/>
        <v>4.9548067214467235E-4</v>
      </c>
      <c r="V65" s="19">
        <f t="shared" si="64"/>
        <v>2.3934241010775198E-4</v>
      </c>
      <c r="W65" s="191">
        <f t="shared" si="64"/>
        <v>9.3762087488080488E-5</v>
      </c>
      <c r="Y65" s="98">
        <f t="shared" si="54"/>
        <v>-0.59628341427559362</v>
      </c>
      <c r="Z65" s="97">
        <f t="shared" si="55"/>
        <v>-1.4558032261967151E-2</v>
      </c>
    </row>
    <row r="66" spans="1:26" ht="20.100000000000001" customHeight="1">
      <c r="A66" s="22"/>
      <c r="B66" t="s">
        <v>84</v>
      </c>
      <c r="C66" s="9">
        <v>318043</v>
      </c>
      <c r="D66" s="10">
        <v>146731</v>
      </c>
      <c r="E66" s="10">
        <v>113871</v>
      </c>
      <c r="F66" s="10">
        <v>171892</v>
      </c>
      <c r="G66" s="10">
        <v>210239</v>
      </c>
      <c r="H66" s="10">
        <v>162430</v>
      </c>
      <c r="I66" s="32">
        <v>244119.87899999996</v>
      </c>
      <c r="J66" s="32">
        <v>255614.848</v>
      </c>
      <c r="K66" s="10">
        <v>142166.53200000001</v>
      </c>
      <c r="L66" s="152">
        <v>3603.9479999999994</v>
      </c>
      <c r="N66" s="74">
        <f t="shared" ref="N66:W66" si="65">C66/C65</f>
        <v>0.93637624281251752</v>
      </c>
      <c r="O66" s="34">
        <f t="shared" si="65"/>
        <v>0.79717814009333765</v>
      </c>
      <c r="P66" s="16">
        <f t="shared" si="65"/>
        <v>0.64494953499699814</v>
      </c>
      <c r="Q66" s="16">
        <f t="shared" si="65"/>
        <v>0.71916223532217372</v>
      </c>
      <c r="R66" s="16">
        <f t="shared" si="65"/>
        <v>0.46598001666755323</v>
      </c>
      <c r="S66" s="294">
        <f t="shared" si="65"/>
        <v>0.70866691389803882</v>
      </c>
      <c r="T66" s="294">
        <f t="shared" si="65"/>
        <v>0.83483930674228379</v>
      </c>
      <c r="U66" s="294">
        <f t="shared" si="65"/>
        <v>0.7720084195373168</v>
      </c>
      <c r="V66" s="16">
        <f t="shared" si="65"/>
        <v>0.74731497011376846</v>
      </c>
      <c r="W66" s="75">
        <f t="shared" si="65"/>
        <v>4.6925427414912492E-2</v>
      </c>
      <c r="Y66" s="103">
        <f t="shared" si="54"/>
        <v>-0.97464981420521668</v>
      </c>
      <c r="Z66" s="100">
        <f t="shared" si="55"/>
        <v>-70.038954269885608</v>
      </c>
    </row>
    <row r="67" spans="1:26" ht="20.100000000000001" customHeight="1" thickBot="1">
      <c r="A67" s="22"/>
      <c r="B67" t="s">
        <v>85</v>
      </c>
      <c r="C67" s="9">
        <v>21610</v>
      </c>
      <c r="D67" s="10">
        <v>37332</v>
      </c>
      <c r="E67" s="10">
        <v>62687</v>
      </c>
      <c r="F67" s="10">
        <v>67125</v>
      </c>
      <c r="G67" s="10">
        <v>240937</v>
      </c>
      <c r="H67" s="10">
        <v>66775</v>
      </c>
      <c r="I67" s="32">
        <v>48295.531999999999</v>
      </c>
      <c r="J67" s="32">
        <v>75488.857000000004</v>
      </c>
      <c r="K67" s="10">
        <v>48069.898000000001</v>
      </c>
      <c r="L67" s="152">
        <v>73197.654000000024</v>
      </c>
      <c r="N67" s="74">
        <f t="shared" ref="N67:W67" si="66">C67/C65</f>
        <v>6.3623757187482519E-2</v>
      </c>
      <c r="O67" s="34">
        <f t="shared" si="66"/>
        <v>0.20282185990666241</v>
      </c>
      <c r="P67" s="16">
        <f t="shared" si="66"/>
        <v>0.35505046500300186</v>
      </c>
      <c r="Q67" s="16">
        <f t="shared" si="66"/>
        <v>0.28083776467782628</v>
      </c>
      <c r="R67" s="16">
        <f t="shared" si="66"/>
        <v>0.53401998333244671</v>
      </c>
      <c r="S67" s="294">
        <f t="shared" si="66"/>
        <v>0.29133308610196113</v>
      </c>
      <c r="T67" s="294">
        <f t="shared" si="66"/>
        <v>0.16516069325771618</v>
      </c>
      <c r="U67" s="294">
        <f t="shared" si="66"/>
        <v>0.22799158046268314</v>
      </c>
      <c r="V67" s="16">
        <f t="shared" si="66"/>
        <v>0.25268502988623159</v>
      </c>
      <c r="W67" s="75">
        <f t="shared" si="66"/>
        <v>0.95307457258508743</v>
      </c>
      <c r="Y67" s="101">
        <f t="shared" si="54"/>
        <v>0.52273370748571224</v>
      </c>
      <c r="Z67" s="100">
        <f t="shared" si="55"/>
        <v>70.038954269885579</v>
      </c>
    </row>
    <row r="68" spans="1:26" ht="20.100000000000001" customHeight="1" thickBot="1">
      <c r="A68" s="5" t="s">
        <v>18</v>
      </c>
      <c r="B68" s="6"/>
      <c r="C68" s="12">
        <v>2716697</v>
      </c>
      <c r="D68" s="13">
        <v>2538731</v>
      </c>
      <c r="E68" s="13">
        <v>3441297</v>
      </c>
      <c r="F68" s="13">
        <v>3002154</v>
      </c>
      <c r="G68" s="13">
        <v>2009575</v>
      </c>
      <c r="H68" s="13">
        <v>2068469</v>
      </c>
      <c r="I68" s="33">
        <v>2355704.2949999999</v>
      </c>
      <c r="J68" s="33">
        <v>2204281.5179999997</v>
      </c>
      <c r="K68" s="13">
        <v>2948910.4989999998</v>
      </c>
      <c r="L68" s="151">
        <v>4117417.1429999992</v>
      </c>
      <c r="N68" s="128">
        <f t="shared" ref="N68:W68" si="67">C68/C92</f>
        <v>5.2042999959834111E-3</v>
      </c>
      <c r="O68" s="206">
        <f t="shared" si="67"/>
        <v>4.3943330312502102E-3</v>
      </c>
      <c r="P68" s="19">
        <f t="shared" si="67"/>
        <v>5.5205973123056114E-3</v>
      </c>
      <c r="Q68" s="19">
        <f t="shared" si="67"/>
        <v>4.39209160350506E-3</v>
      </c>
      <c r="R68" s="19">
        <f t="shared" si="67"/>
        <v>3.7245474515222275E-3</v>
      </c>
      <c r="S68" s="298">
        <f t="shared" si="67"/>
        <v>3.5668463387466096E-3</v>
      </c>
      <c r="T68" s="298">
        <f t="shared" si="67"/>
        <v>3.3040216103083723E-3</v>
      </c>
      <c r="U68" s="298">
        <f t="shared" si="67"/>
        <v>3.2986006246433228E-3</v>
      </c>
      <c r="V68" s="19">
        <f t="shared" si="67"/>
        <v>3.7101166481241978E-3</v>
      </c>
      <c r="W68" s="191">
        <f t="shared" si="67"/>
        <v>5.0266871566935307E-3</v>
      </c>
      <c r="Y68" s="98">
        <f t="shared" si="54"/>
        <v>0.39625029121645089</v>
      </c>
      <c r="Z68" s="97">
        <f t="shared" si="55"/>
        <v>0.1316570508569333</v>
      </c>
    </row>
    <row r="69" spans="1:26" ht="20.100000000000001" customHeight="1">
      <c r="A69" s="22"/>
      <c r="B69" t="s">
        <v>84</v>
      </c>
      <c r="C69" s="9">
        <v>1407726</v>
      </c>
      <c r="D69" s="10">
        <v>1047060</v>
      </c>
      <c r="E69" s="10">
        <v>1453617</v>
      </c>
      <c r="F69" s="10">
        <v>1213740</v>
      </c>
      <c r="G69" s="10">
        <v>779204</v>
      </c>
      <c r="H69" s="10">
        <v>586787</v>
      </c>
      <c r="I69" s="32">
        <v>465390.13299999991</v>
      </c>
      <c r="J69" s="32">
        <v>451025.82599999994</v>
      </c>
      <c r="K69" s="10">
        <v>670199.30599999987</v>
      </c>
      <c r="L69" s="152">
        <v>788211.35599999991</v>
      </c>
      <c r="N69" s="74">
        <f t="shared" ref="N69:W69" si="68">C69/C68</f>
        <v>0.51817556392928621</v>
      </c>
      <c r="O69" s="34">
        <f t="shared" si="68"/>
        <v>0.41243440128158515</v>
      </c>
      <c r="P69" s="16">
        <f t="shared" si="68"/>
        <v>0.42240382042003349</v>
      </c>
      <c r="Q69" s="16">
        <f t="shared" si="68"/>
        <v>0.40428971998105362</v>
      </c>
      <c r="R69" s="16">
        <f t="shared" si="68"/>
        <v>0.38774566761628704</v>
      </c>
      <c r="S69" s="294">
        <f t="shared" si="68"/>
        <v>0.28368179556957346</v>
      </c>
      <c r="T69" s="294">
        <f t="shared" si="68"/>
        <v>0.19755880820347188</v>
      </c>
      <c r="U69" s="294">
        <f t="shared" si="68"/>
        <v>0.20461353158249362</v>
      </c>
      <c r="V69" s="16">
        <f t="shared" si="68"/>
        <v>0.22727014137162524</v>
      </c>
      <c r="W69" s="75">
        <f t="shared" si="68"/>
        <v>0.1914334468976587</v>
      </c>
      <c r="Y69" s="103">
        <f t="shared" si="54"/>
        <v>0.17608500776334746</v>
      </c>
      <c r="Z69" s="100">
        <f t="shared" si="55"/>
        <v>-3.5836694473966535</v>
      </c>
    </row>
    <row r="70" spans="1:26" ht="20.100000000000001" customHeight="1" thickBot="1">
      <c r="A70" s="22"/>
      <c r="B70" t="s">
        <v>85</v>
      </c>
      <c r="C70" s="9">
        <v>1308971</v>
      </c>
      <c r="D70" s="10">
        <v>1491671</v>
      </c>
      <c r="E70" s="10">
        <v>1987680</v>
      </c>
      <c r="F70" s="10">
        <v>1788414</v>
      </c>
      <c r="G70" s="10">
        <v>1230371</v>
      </c>
      <c r="H70" s="10">
        <v>1481682</v>
      </c>
      <c r="I70" s="32">
        <v>1890314.1619999998</v>
      </c>
      <c r="J70" s="32">
        <v>1753255.6919999998</v>
      </c>
      <c r="K70" s="10">
        <v>2278711.193</v>
      </c>
      <c r="L70" s="152">
        <v>3329205.7869999991</v>
      </c>
      <c r="N70" s="74">
        <f t="shared" ref="N70:W70" si="69">C70/C68</f>
        <v>0.48182443607071379</v>
      </c>
      <c r="O70" s="34">
        <f t="shared" si="69"/>
        <v>0.58756559871841485</v>
      </c>
      <c r="P70" s="16">
        <f t="shared" si="69"/>
        <v>0.57759617957996656</v>
      </c>
      <c r="Q70" s="16">
        <f t="shared" si="69"/>
        <v>0.59571028001894644</v>
      </c>
      <c r="R70" s="16">
        <f t="shared" si="69"/>
        <v>0.61225433238371296</v>
      </c>
      <c r="S70" s="294">
        <f t="shared" si="69"/>
        <v>0.7163182044304266</v>
      </c>
      <c r="T70" s="294">
        <f t="shared" si="69"/>
        <v>0.80244119179652806</v>
      </c>
      <c r="U70" s="294">
        <f t="shared" si="69"/>
        <v>0.79538646841750638</v>
      </c>
      <c r="V70" s="16">
        <f t="shared" si="69"/>
        <v>0.77272985862837473</v>
      </c>
      <c r="W70" s="75">
        <f t="shared" si="69"/>
        <v>0.80856655310234127</v>
      </c>
      <c r="Y70" s="101">
        <f t="shared" si="54"/>
        <v>0.46100383288019381</v>
      </c>
      <c r="Z70" s="100">
        <f t="shared" si="55"/>
        <v>3.5836694473966535</v>
      </c>
    </row>
    <row r="71" spans="1:26" ht="20.100000000000001" customHeight="1" thickBot="1">
      <c r="A71" s="5" t="s">
        <v>19</v>
      </c>
      <c r="B71" s="6"/>
      <c r="C71" s="12">
        <v>33688126</v>
      </c>
      <c r="D71" s="13">
        <v>30997965</v>
      </c>
      <c r="E71" s="13">
        <v>30882257</v>
      </c>
      <c r="F71" s="13">
        <v>32577228</v>
      </c>
      <c r="G71" s="13">
        <v>24438871</v>
      </c>
      <c r="H71" s="13">
        <v>24208796</v>
      </c>
      <c r="I71" s="33">
        <v>34218274.285999998</v>
      </c>
      <c r="J71" s="33">
        <v>33404735.827000011</v>
      </c>
      <c r="K71" s="13">
        <v>37368850.463999994</v>
      </c>
      <c r="L71" s="151">
        <v>34990038.000999995</v>
      </c>
      <c r="N71" s="128">
        <f t="shared" ref="N71:W71" si="70">C71/C92</f>
        <v>6.4535395005953414E-2</v>
      </c>
      <c r="O71" s="206">
        <f t="shared" si="70"/>
        <v>5.3654909283826414E-2</v>
      </c>
      <c r="P71" s="19">
        <f t="shared" si="70"/>
        <v>4.9541932879414698E-2</v>
      </c>
      <c r="Q71" s="19">
        <f t="shared" si="70"/>
        <v>4.7659836758630621E-2</v>
      </c>
      <c r="R71" s="19">
        <f t="shared" si="70"/>
        <v>4.5295017454501811E-2</v>
      </c>
      <c r="S71" s="298">
        <f t="shared" si="70"/>
        <v>4.1745394965099096E-2</v>
      </c>
      <c r="T71" s="298">
        <f t="shared" si="70"/>
        <v>4.7993255328510273E-2</v>
      </c>
      <c r="U71" s="298">
        <f t="shared" si="70"/>
        <v>4.9988570681736053E-2</v>
      </c>
      <c r="V71" s="19">
        <f t="shared" si="70"/>
        <v>4.7014921027533713E-2</v>
      </c>
      <c r="W71" s="191">
        <f t="shared" si="70"/>
        <v>4.2717064733376539E-2</v>
      </c>
      <c r="Y71" s="98">
        <f t="shared" si="54"/>
        <v>-6.3657630177617441E-2</v>
      </c>
      <c r="Z71" s="97">
        <f t="shared" si="55"/>
        <v>-0.42978562941571735</v>
      </c>
    </row>
    <row r="72" spans="1:26" ht="20.100000000000001" customHeight="1">
      <c r="A72" s="22"/>
      <c r="B72" t="s">
        <v>84</v>
      </c>
      <c r="C72" s="9">
        <v>3749627</v>
      </c>
      <c r="D72" s="10">
        <v>2910766</v>
      </c>
      <c r="E72" s="10">
        <v>5430004</v>
      </c>
      <c r="F72" s="10">
        <v>5877479</v>
      </c>
      <c r="G72" s="10">
        <v>3870010</v>
      </c>
      <c r="H72" s="10">
        <v>3441245</v>
      </c>
      <c r="I72" s="32">
        <v>3888299.2849999983</v>
      </c>
      <c r="J72" s="32">
        <v>3225043.1719999993</v>
      </c>
      <c r="K72" s="10">
        <v>2203708.267</v>
      </c>
      <c r="L72" s="152">
        <v>2094019.2429999996</v>
      </c>
      <c r="N72" s="74">
        <f t="shared" ref="N72:W72" si="71">C72/C71</f>
        <v>0.11130411350278137</v>
      </c>
      <c r="O72" s="34">
        <f t="shared" si="71"/>
        <v>9.3901841620893503E-2</v>
      </c>
      <c r="P72" s="16">
        <f t="shared" si="71"/>
        <v>0.17582924719524223</v>
      </c>
      <c r="Q72" s="16">
        <f t="shared" si="71"/>
        <v>0.1804167929818952</v>
      </c>
      <c r="R72" s="16">
        <f t="shared" si="71"/>
        <v>0.15835469649968692</v>
      </c>
      <c r="S72" s="294">
        <f t="shared" si="71"/>
        <v>0.14214853972911334</v>
      </c>
      <c r="T72" s="294">
        <f t="shared" si="71"/>
        <v>0.11363224376837876</v>
      </c>
      <c r="U72" s="294">
        <f t="shared" si="71"/>
        <v>9.6544489640696313E-2</v>
      </c>
      <c r="V72" s="16">
        <f t="shared" si="71"/>
        <v>5.8971797088673762E-2</v>
      </c>
      <c r="W72" s="75">
        <f t="shared" si="71"/>
        <v>5.9846155152508088E-2</v>
      </c>
      <c r="Y72" s="103">
        <f t="shared" si="54"/>
        <v>-4.9774748156354055E-2</v>
      </c>
      <c r="Z72" s="100">
        <f t="shared" si="55"/>
        <v>8.7435806383432541E-2</v>
      </c>
    </row>
    <row r="73" spans="1:26" ht="20.100000000000001" customHeight="1" thickBot="1">
      <c r="A73" s="22"/>
      <c r="B73" t="s">
        <v>85</v>
      </c>
      <c r="C73" s="9">
        <v>29938499</v>
      </c>
      <c r="D73" s="10">
        <v>28087199</v>
      </c>
      <c r="E73" s="10">
        <v>25452253</v>
      </c>
      <c r="F73" s="10">
        <v>26699749</v>
      </c>
      <c r="G73" s="10">
        <v>20568861</v>
      </c>
      <c r="H73" s="10">
        <v>20767551</v>
      </c>
      <c r="I73" s="32">
        <v>30329975.000999998</v>
      </c>
      <c r="J73" s="32">
        <v>30179692.655000012</v>
      </c>
      <c r="K73" s="10">
        <v>35165142.196999997</v>
      </c>
      <c r="L73" s="152">
        <v>32896018.757999998</v>
      </c>
      <c r="N73" s="74">
        <f t="shared" ref="N73:W73" si="72">C73/C71</f>
        <v>0.88869588649721865</v>
      </c>
      <c r="O73" s="34">
        <f t="shared" si="72"/>
        <v>0.90609815837910646</v>
      </c>
      <c r="P73" s="16">
        <f t="shared" si="72"/>
        <v>0.82417075280475771</v>
      </c>
      <c r="Q73" s="16">
        <f t="shared" si="72"/>
        <v>0.81958320701810483</v>
      </c>
      <c r="R73" s="16">
        <f t="shared" si="72"/>
        <v>0.84164530350031308</v>
      </c>
      <c r="S73" s="294">
        <f t="shared" si="72"/>
        <v>0.85785146027088666</v>
      </c>
      <c r="T73" s="294">
        <f t="shared" si="72"/>
        <v>0.88636775623162123</v>
      </c>
      <c r="U73" s="294">
        <f t="shared" si="72"/>
        <v>0.90345551035930372</v>
      </c>
      <c r="V73" s="16">
        <f t="shared" si="72"/>
        <v>0.94102820291132627</v>
      </c>
      <c r="W73" s="75">
        <f t="shared" si="72"/>
        <v>0.94015384484749198</v>
      </c>
      <c r="Y73" s="101">
        <f t="shared" si="54"/>
        <v>-6.4527634391126742E-2</v>
      </c>
      <c r="Z73" s="100">
        <f t="shared" si="55"/>
        <v>-8.7435806383429071E-2</v>
      </c>
    </row>
    <row r="74" spans="1:26" ht="20.100000000000001" customHeight="1" thickBot="1">
      <c r="A74" s="5" t="s">
        <v>83</v>
      </c>
      <c r="B74" s="6"/>
      <c r="C74" s="12">
        <v>1956143</v>
      </c>
      <c r="D74" s="13">
        <v>2271046</v>
      </c>
      <c r="E74" s="13">
        <v>3765263</v>
      </c>
      <c r="F74" s="13">
        <v>5572502</v>
      </c>
      <c r="G74" s="13">
        <v>5162818</v>
      </c>
      <c r="H74" s="13">
        <v>5179361</v>
      </c>
      <c r="I74" s="33">
        <v>6278210.2570000011</v>
      </c>
      <c r="J74" s="33">
        <v>7720794.9970000042</v>
      </c>
      <c r="K74" s="13">
        <v>11436975.713</v>
      </c>
      <c r="L74" s="151">
        <v>12450374.504999999</v>
      </c>
      <c r="N74" s="128">
        <f t="shared" ref="N74:W74" si="73">C74/C92</f>
        <v>3.7473280999106551E-3</v>
      </c>
      <c r="O74" s="206">
        <f t="shared" si="73"/>
        <v>3.9309924735187246E-3</v>
      </c>
      <c r="P74" s="19">
        <f t="shared" si="73"/>
        <v>6.0403100336657266E-3</v>
      </c>
      <c r="Q74" s="19">
        <f t="shared" si="73"/>
        <v>8.1524596155677417E-3</v>
      </c>
      <c r="R74" s="19">
        <f t="shared" si="73"/>
        <v>9.5687698267410189E-3</v>
      </c>
      <c r="S74" s="298">
        <f t="shared" si="73"/>
        <v>8.9312360107388494E-3</v>
      </c>
      <c r="T74" s="298">
        <f t="shared" si="73"/>
        <v>8.8055798884501685E-3</v>
      </c>
      <c r="U74" s="298">
        <f t="shared" si="73"/>
        <v>1.1553796097222124E-2</v>
      </c>
      <c r="V74" s="19">
        <f t="shared" si="73"/>
        <v>1.4389217309709004E-2</v>
      </c>
      <c r="W74" s="191">
        <f t="shared" si="73"/>
        <v>1.5199853560309539E-2</v>
      </c>
      <c r="Y74" s="98">
        <f t="shared" si="54"/>
        <v>8.8607234764703169E-2</v>
      </c>
      <c r="Z74" s="97">
        <f t="shared" si="55"/>
        <v>8.1063625060053518E-2</v>
      </c>
    </row>
    <row r="75" spans="1:26" ht="20.100000000000001" customHeight="1">
      <c r="A75" s="22"/>
      <c r="B75" t="s">
        <v>84</v>
      </c>
      <c r="C75" s="9">
        <v>252489</v>
      </c>
      <c r="D75" s="10">
        <v>270462</v>
      </c>
      <c r="E75" s="10">
        <v>1496447</v>
      </c>
      <c r="F75" s="10">
        <v>1134620</v>
      </c>
      <c r="G75" s="10">
        <v>872928</v>
      </c>
      <c r="H75" s="10">
        <v>958244</v>
      </c>
      <c r="I75" s="32">
        <v>956269.33400000003</v>
      </c>
      <c r="J75" s="32">
        <v>1042358.7089999999</v>
      </c>
      <c r="K75" s="10">
        <v>934665.69900000014</v>
      </c>
      <c r="L75" s="152">
        <v>1648577.5449999997</v>
      </c>
      <c r="N75" s="74">
        <f t="shared" ref="N75:W75" si="74">C75/C74</f>
        <v>0.12907491936939169</v>
      </c>
      <c r="O75" s="34">
        <f t="shared" si="74"/>
        <v>0.11909137903855756</v>
      </c>
      <c r="P75" s="16">
        <f t="shared" si="74"/>
        <v>0.39743492021672855</v>
      </c>
      <c r="Q75" s="16">
        <f t="shared" si="74"/>
        <v>0.20361051463059143</v>
      </c>
      <c r="R75" s="16">
        <f t="shared" si="74"/>
        <v>0.16907975450616311</v>
      </c>
      <c r="S75" s="294">
        <f t="shared" si="74"/>
        <v>0.18501201209956208</v>
      </c>
      <c r="T75" s="294">
        <f t="shared" si="74"/>
        <v>0.15231559550491172</v>
      </c>
      <c r="U75" s="294">
        <f t="shared" si="74"/>
        <v>0.13500665532565226</v>
      </c>
      <c r="V75" s="16">
        <f t="shared" si="74"/>
        <v>8.1723151509152825E-2</v>
      </c>
      <c r="W75" s="75">
        <f t="shared" si="74"/>
        <v>0.13241188402308224</v>
      </c>
      <c r="Y75" s="103">
        <f t="shared" si="54"/>
        <v>0.76381517666029108</v>
      </c>
      <c r="Z75" s="100">
        <f t="shared" si="55"/>
        <v>5.0688732513929411</v>
      </c>
    </row>
    <row r="76" spans="1:26" ht="20.100000000000001" customHeight="1" thickBot="1">
      <c r="A76" s="22"/>
      <c r="B76" t="s">
        <v>85</v>
      </c>
      <c r="C76" s="9">
        <v>1703654</v>
      </c>
      <c r="D76" s="10">
        <v>2000584</v>
      </c>
      <c r="E76" s="10">
        <v>2268816</v>
      </c>
      <c r="F76" s="10">
        <v>4437882</v>
      </c>
      <c r="G76" s="10">
        <v>4289890</v>
      </c>
      <c r="H76" s="10">
        <v>4221117</v>
      </c>
      <c r="I76" s="32">
        <v>5321940.9230000013</v>
      </c>
      <c r="J76" s="32">
        <v>6678436.2880000044</v>
      </c>
      <c r="K76" s="10">
        <v>10502310.013999999</v>
      </c>
      <c r="L76" s="152">
        <v>10801796.959999999</v>
      </c>
      <c r="N76" s="74">
        <f t="shared" ref="N76:W76" si="75">C76/C74</f>
        <v>0.87092508063060825</v>
      </c>
      <c r="O76" s="34">
        <f t="shared" si="75"/>
        <v>0.8809086209614424</v>
      </c>
      <c r="P76" s="16">
        <f t="shared" si="75"/>
        <v>0.60256507978327145</v>
      </c>
      <c r="Q76" s="16">
        <f t="shared" si="75"/>
        <v>0.79638948536940857</v>
      </c>
      <c r="R76" s="16">
        <f t="shared" si="75"/>
        <v>0.83092024549383692</v>
      </c>
      <c r="S76" s="294">
        <f t="shared" si="75"/>
        <v>0.81498798790043792</v>
      </c>
      <c r="T76" s="294">
        <f t="shared" si="75"/>
        <v>0.84768440449508831</v>
      </c>
      <c r="U76" s="294">
        <f t="shared" si="75"/>
        <v>0.86499334467434774</v>
      </c>
      <c r="V76" s="16">
        <f t="shared" si="75"/>
        <v>0.91827684849084712</v>
      </c>
      <c r="W76" s="75">
        <f t="shared" si="75"/>
        <v>0.86758811597691776</v>
      </c>
      <c r="Y76" s="101">
        <f t="shared" si="54"/>
        <v>2.8516292663306683E-2</v>
      </c>
      <c r="Z76" s="100">
        <f t="shared" si="55"/>
        <v>-5.0688732513929358</v>
      </c>
    </row>
    <row r="77" spans="1:26" ht="20.100000000000001" customHeight="1" thickBot="1">
      <c r="A77" s="5" t="s">
        <v>9</v>
      </c>
      <c r="B77" s="6"/>
      <c r="C77" s="12">
        <v>16722680</v>
      </c>
      <c r="D77" s="13">
        <v>20815998</v>
      </c>
      <c r="E77" s="13">
        <v>25150475</v>
      </c>
      <c r="F77" s="13">
        <v>23465572</v>
      </c>
      <c r="G77" s="13">
        <v>18127837</v>
      </c>
      <c r="H77" s="13">
        <v>23301790</v>
      </c>
      <c r="I77" s="33">
        <v>30103823.050000004</v>
      </c>
      <c r="J77" s="33">
        <v>26103843.399000015</v>
      </c>
      <c r="K77" s="13">
        <v>25171437.546000019</v>
      </c>
      <c r="L77" s="151">
        <v>25931845.901999984</v>
      </c>
      <c r="N77" s="128">
        <f t="shared" ref="N77:W77" si="76">C77/C92</f>
        <v>3.2035167505552464E-2</v>
      </c>
      <c r="O77" s="206">
        <f t="shared" si="76"/>
        <v>3.6030767966294307E-2</v>
      </c>
      <c r="P77" s="19">
        <f t="shared" si="76"/>
        <v>4.0346893827591594E-2</v>
      </c>
      <c r="Q77" s="19">
        <f t="shared" si="76"/>
        <v>3.432966521792135E-2</v>
      </c>
      <c r="R77" s="19">
        <f t="shared" si="76"/>
        <v>3.3598143438269459E-2</v>
      </c>
      <c r="S77" s="298">
        <f t="shared" si="76"/>
        <v>4.0181363292242887E-2</v>
      </c>
      <c r="T77" s="298">
        <f t="shared" si="76"/>
        <v>4.2222481879925132E-2</v>
      </c>
      <c r="U77" s="298">
        <f t="shared" si="76"/>
        <v>3.9063138459582612E-2</v>
      </c>
      <c r="V77" s="19">
        <f t="shared" si="76"/>
        <v>3.1668973856040103E-2</v>
      </c>
      <c r="W77" s="191">
        <f t="shared" si="76"/>
        <v>3.1658506344577848E-2</v>
      </c>
      <c r="Y77" s="98">
        <f t="shared" si="54"/>
        <v>3.0209174768439134E-2</v>
      </c>
      <c r="Z77" s="97">
        <f t="shared" si="55"/>
        <v>-1.0467511462254608E-3</v>
      </c>
    </row>
    <row r="78" spans="1:26" ht="20.100000000000001" customHeight="1">
      <c r="A78" s="22"/>
      <c r="B78" t="s">
        <v>84</v>
      </c>
      <c r="C78" s="9">
        <v>14675884</v>
      </c>
      <c r="D78" s="10">
        <v>19309183</v>
      </c>
      <c r="E78" s="10">
        <v>23458655</v>
      </c>
      <c r="F78" s="10">
        <v>21177257</v>
      </c>
      <c r="G78" s="10">
        <v>16947049</v>
      </c>
      <c r="H78" s="10">
        <v>20623790</v>
      </c>
      <c r="I78" s="32">
        <v>26546702.700000003</v>
      </c>
      <c r="J78" s="32">
        <v>22190127.293000016</v>
      </c>
      <c r="K78" s="10">
        <v>21990285.46400002</v>
      </c>
      <c r="L78" s="152">
        <v>23111781.233999986</v>
      </c>
      <c r="N78" s="74">
        <f t="shared" ref="N78:W78" si="77">C78/C77</f>
        <v>0.87760358985521458</v>
      </c>
      <c r="O78" s="34">
        <f t="shared" si="77"/>
        <v>0.92761264677292921</v>
      </c>
      <c r="P78" s="16">
        <f t="shared" si="77"/>
        <v>0.93273208557691256</v>
      </c>
      <c r="Q78" s="16">
        <f t="shared" si="77"/>
        <v>0.90248202771276997</v>
      </c>
      <c r="R78" s="16">
        <f t="shared" si="77"/>
        <v>0.93486327133237135</v>
      </c>
      <c r="S78" s="294">
        <f t="shared" si="77"/>
        <v>0.8850732068223085</v>
      </c>
      <c r="T78" s="294">
        <f t="shared" si="77"/>
        <v>0.88183825210200328</v>
      </c>
      <c r="U78" s="294">
        <f t="shared" si="77"/>
        <v>0.85007126934610999</v>
      </c>
      <c r="V78" s="16">
        <f t="shared" si="77"/>
        <v>0.87362056393535159</v>
      </c>
      <c r="W78" s="75">
        <f t="shared" si="77"/>
        <v>0.89125090906920357</v>
      </c>
      <c r="Y78" s="103">
        <f t="shared" si="54"/>
        <v>5.0999600338792812E-2</v>
      </c>
      <c r="Z78" s="100">
        <f t="shared" si="55"/>
        <v>1.7630345133851977</v>
      </c>
    </row>
    <row r="79" spans="1:26" ht="20.100000000000001" customHeight="1" thickBot="1">
      <c r="A79" s="22"/>
      <c r="B79" t="s">
        <v>85</v>
      </c>
      <c r="C79" s="9">
        <v>2046796</v>
      </c>
      <c r="D79" s="10">
        <v>1506815</v>
      </c>
      <c r="E79" s="10">
        <v>1691820</v>
      </c>
      <c r="F79" s="10">
        <v>2288315</v>
      </c>
      <c r="G79" s="10">
        <v>1180788</v>
      </c>
      <c r="H79" s="10">
        <v>2678000</v>
      </c>
      <c r="I79" s="32">
        <v>3557120.3500000006</v>
      </c>
      <c r="J79" s="32">
        <v>3913716.1059999987</v>
      </c>
      <c r="K79" s="10">
        <v>3181152.0820000004</v>
      </c>
      <c r="L79" s="152">
        <v>2820064.6679999987</v>
      </c>
      <c r="N79" s="74">
        <f t="shared" ref="N79:W79" si="78">C79/C77</f>
        <v>0.1223964101447854</v>
      </c>
      <c r="O79" s="34">
        <f t="shared" si="78"/>
        <v>7.2387353227070836E-2</v>
      </c>
      <c r="P79" s="16">
        <f t="shared" si="78"/>
        <v>6.7267914423087438E-2</v>
      </c>
      <c r="Q79" s="16">
        <f t="shared" si="78"/>
        <v>9.7517972287229984E-2</v>
      </c>
      <c r="R79" s="16">
        <f t="shared" si="78"/>
        <v>6.5136728667628679E-2</v>
      </c>
      <c r="S79" s="294">
        <f t="shared" si="78"/>
        <v>0.1149267931776915</v>
      </c>
      <c r="T79" s="294">
        <f t="shared" si="78"/>
        <v>0.11816174789799663</v>
      </c>
      <c r="U79" s="294">
        <f t="shared" si="78"/>
        <v>0.14992873065389004</v>
      </c>
      <c r="V79" s="16">
        <f t="shared" si="78"/>
        <v>0.12637943606464844</v>
      </c>
      <c r="W79" s="75">
        <f t="shared" si="78"/>
        <v>0.10874909093079649</v>
      </c>
      <c r="Y79" s="101">
        <f t="shared" si="54"/>
        <v>-0.11350837831462146</v>
      </c>
      <c r="Z79" s="100">
        <f t="shared" si="55"/>
        <v>-1.763034513385195</v>
      </c>
    </row>
    <row r="80" spans="1:26" ht="20.100000000000001" customHeight="1" thickBot="1">
      <c r="A80" s="5" t="s">
        <v>12</v>
      </c>
      <c r="B80" s="6"/>
      <c r="C80" s="12">
        <v>18206393</v>
      </c>
      <c r="D80" s="13">
        <v>19612202</v>
      </c>
      <c r="E80" s="13">
        <v>19393201</v>
      </c>
      <c r="F80" s="13">
        <v>33026643</v>
      </c>
      <c r="G80" s="13">
        <v>27580400</v>
      </c>
      <c r="H80" s="13">
        <v>27639762</v>
      </c>
      <c r="I80" s="33">
        <v>34831699.831999987</v>
      </c>
      <c r="J80" s="33">
        <v>30934482.529000007</v>
      </c>
      <c r="K80" s="13">
        <v>31873480.165999986</v>
      </c>
      <c r="L80" s="151">
        <v>30933109.114000019</v>
      </c>
      <c r="N80" s="128">
        <f t="shared" ref="N80:W80" si="79">C80/C92</f>
        <v>3.487747474848038E-2</v>
      </c>
      <c r="O80" s="206">
        <f t="shared" si="79"/>
        <v>3.3947096822842374E-2</v>
      </c>
      <c r="P80" s="19">
        <f t="shared" si="79"/>
        <v>3.1110960000721385E-2</v>
      </c>
      <c r="Q80" s="19">
        <f t="shared" si="79"/>
        <v>4.8317321966914149E-2</v>
      </c>
      <c r="R80" s="19">
        <f t="shared" si="79"/>
        <v>5.1117529095437417E-2</v>
      </c>
      <c r="S80" s="298">
        <f t="shared" si="79"/>
        <v>4.7661716899565651E-2</v>
      </c>
      <c r="T80" s="298">
        <f t="shared" si="79"/>
        <v>4.8853622762827481E-2</v>
      </c>
      <c r="U80" s="298">
        <f t="shared" si="79"/>
        <v>4.6291956158921711E-2</v>
      </c>
      <c r="V80" s="19">
        <f t="shared" si="79"/>
        <v>4.0101023560272175E-2</v>
      </c>
      <c r="W80" s="191">
        <f t="shared" si="79"/>
        <v>3.7764223759619082E-2</v>
      </c>
      <c r="Y80" s="98">
        <f t="shared" si="54"/>
        <v>-2.9503243671617579E-2</v>
      </c>
      <c r="Z80" s="97">
        <f t="shared" si="55"/>
        <v>-0.2336799800653093</v>
      </c>
    </row>
    <row r="81" spans="1:26" ht="20.100000000000001" customHeight="1">
      <c r="A81" s="22"/>
      <c r="B81" t="s">
        <v>84</v>
      </c>
      <c r="C81" s="9">
        <v>15506833</v>
      </c>
      <c r="D81" s="10">
        <v>16844689</v>
      </c>
      <c r="E81" s="10">
        <v>16555529</v>
      </c>
      <c r="F81" s="10">
        <v>29152805</v>
      </c>
      <c r="G81" s="10">
        <v>24221213</v>
      </c>
      <c r="H81" s="10">
        <v>24282917</v>
      </c>
      <c r="I81" s="32">
        <v>31550581.434999991</v>
      </c>
      <c r="J81" s="32">
        <v>27503892.819000009</v>
      </c>
      <c r="K81" s="10">
        <v>28228438.401999988</v>
      </c>
      <c r="L81" s="152">
        <v>26399308.527000017</v>
      </c>
      <c r="N81" s="74">
        <f t="shared" ref="N81:W81" si="80">C81/C80</f>
        <v>0.85172461123957943</v>
      </c>
      <c r="O81" s="34">
        <f t="shared" si="80"/>
        <v>0.85888820643393338</v>
      </c>
      <c r="P81" s="16">
        <f t="shared" si="80"/>
        <v>0.85367696647912839</v>
      </c>
      <c r="Q81" s="16">
        <f t="shared" si="80"/>
        <v>0.88270566887467183</v>
      </c>
      <c r="R81" s="16">
        <f t="shared" si="80"/>
        <v>0.87820383315687955</v>
      </c>
      <c r="S81" s="294">
        <f t="shared" si="80"/>
        <v>0.87855014815250576</v>
      </c>
      <c r="T81" s="294">
        <f t="shared" si="80"/>
        <v>0.9058007960327672</v>
      </c>
      <c r="U81" s="294">
        <f t="shared" si="80"/>
        <v>0.88910143537122566</v>
      </c>
      <c r="V81" s="16">
        <f t="shared" si="80"/>
        <v>0.88564029578771164</v>
      </c>
      <c r="W81" s="75">
        <f t="shared" si="80"/>
        <v>0.85343210828593863</v>
      </c>
      <c r="Y81" s="103">
        <f t="shared" si="54"/>
        <v>-6.4797416312989395E-2</v>
      </c>
      <c r="Z81" s="100">
        <f t="shared" si="55"/>
        <v>-3.2208187501773011</v>
      </c>
    </row>
    <row r="82" spans="1:26" ht="20.100000000000001" customHeight="1" thickBot="1">
      <c r="A82" s="22"/>
      <c r="B82" t="s">
        <v>85</v>
      </c>
      <c r="C82" s="9">
        <v>2699560</v>
      </c>
      <c r="D82" s="10">
        <v>2767513</v>
      </c>
      <c r="E82" s="10">
        <v>2837672</v>
      </c>
      <c r="F82" s="10">
        <v>3873838</v>
      </c>
      <c r="G82" s="10">
        <v>3359187</v>
      </c>
      <c r="H82" s="10">
        <v>3356845</v>
      </c>
      <c r="I82" s="32">
        <v>3281118.3969999994</v>
      </c>
      <c r="J82" s="32">
        <v>3430589.7099999986</v>
      </c>
      <c r="K82" s="10">
        <v>3645041.764</v>
      </c>
      <c r="L82" s="152">
        <v>4533800.5870000022</v>
      </c>
      <c r="N82" s="74">
        <f t="shared" ref="N82:W82" si="81">C82/C80</f>
        <v>0.1482753887604206</v>
      </c>
      <c r="O82" s="34">
        <f t="shared" si="81"/>
        <v>0.14111179356606668</v>
      </c>
      <c r="P82" s="16">
        <f t="shared" si="81"/>
        <v>0.14632303352087156</v>
      </c>
      <c r="Q82" s="16">
        <f t="shared" si="81"/>
        <v>0.11729433112532812</v>
      </c>
      <c r="R82" s="16">
        <f t="shared" si="81"/>
        <v>0.12179616684312047</v>
      </c>
      <c r="S82" s="294">
        <f t="shared" si="81"/>
        <v>0.1214498518474942</v>
      </c>
      <c r="T82" s="294">
        <f t="shared" si="81"/>
        <v>9.4199203967232914E-2</v>
      </c>
      <c r="U82" s="294">
        <f t="shared" si="81"/>
        <v>0.11089856462877436</v>
      </c>
      <c r="V82" s="16">
        <f t="shared" si="81"/>
        <v>0.11435970421228842</v>
      </c>
      <c r="W82" s="75">
        <f t="shared" si="81"/>
        <v>0.14656789171406145</v>
      </c>
      <c r="Y82" s="101">
        <f t="shared" si="54"/>
        <v>0.24382678733005655</v>
      </c>
      <c r="Z82" s="100">
        <f t="shared" si="55"/>
        <v>3.2208187501773038</v>
      </c>
    </row>
    <row r="83" spans="1:26" ht="20.100000000000001" customHeight="1" thickBot="1">
      <c r="A83" s="5" t="s">
        <v>11</v>
      </c>
      <c r="B83" s="6"/>
      <c r="C83" s="12">
        <v>49142172</v>
      </c>
      <c r="D83" s="13">
        <v>53572253</v>
      </c>
      <c r="E83" s="13">
        <v>64496107</v>
      </c>
      <c r="F83" s="13">
        <v>76521569</v>
      </c>
      <c r="G83" s="13">
        <v>70400165</v>
      </c>
      <c r="H83" s="13">
        <v>78006716</v>
      </c>
      <c r="I83" s="33">
        <v>87521320.315000072</v>
      </c>
      <c r="J83" s="33">
        <v>68587510.242000058</v>
      </c>
      <c r="K83" s="13">
        <v>76659134.327000022</v>
      </c>
      <c r="L83" s="151">
        <v>76806911.186000019</v>
      </c>
      <c r="N83" s="128">
        <f t="shared" ref="N83:W83" si="82">C83/C92</f>
        <v>9.4140276056629085E-2</v>
      </c>
      <c r="O83" s="206">
        <f t="shared" si="82"/>
        <v>9.2729131568643222E-2</v>
      </c>
      <c r="P83" s="19">
        <f t="shared" si="82"/>
        <v>0.10346594175346538</v>
      </c>
      <c r="Q83" s="19">
        <f t="shared" si="82"/>
        <v>0.11194953379871024</v>
      </c>
      <c r="R83" s="19">
        <f t="shared" si="82"/>
        <v>0.13047970597638522</v>
      </c>
      <c r="S83" s="298">
        <f t="shared" si="82"/>
        <v>0.13451396630176549</v>
      </c>
      <c r="T83" s="298">
        <f t="shared" si="82"/>
        <v>0.12275408857438171</v>
      </c>
      <c r="U83" s="298">
        <f t="shared" si="82"/>
        <v>0.10263789006962573</v>
      </c>
      <c r="V83" s="19">
        <f t="shared" si="82"/>
        <v>9.6447257586772889E-2</v>
      </c>
      <c r="W83" s="191">
        <f t="shared" si="82"/>
        <v>9.3768569128427279E-2</v>
      </c>
      <c r="Y83" s="98">
        <f t="shared" si="54"/>
        <v>1.9277136416599094E-3</v>
      </c>
      <c r="Z83" s="97">
        <f t="shared" si="55"/>
        <v>-0.267868845834561</v>
      </c>
    </row>
    <row r="84" spans="1:26" ht="20.100000000000001" customHeight="1">
      <c r="A84" s="22"/>
      <c r="B84" t="s">
        <v>84</v>
      </c>
      <c r="C84" s="9">
        <v>42070136</v>
      </c>
      <c r="D84" s="10">
        <v>46287720</v>
      </c>
      <c r="E84" s="10">
        <v>56416879</v>
      </c>
      <c r="F84" s="10">
        <v>65619555</v>
      </c>
      <c r="G84" s="10">
        <v>60649418</v>
      </c>
      <c r="H84" s="10">
        <v>67317778</v>
      </c>
      <c r="I84" s="32">
        <v>76142673.082000077</v>
      </c>
      <c r="J84" s="32">
        <v>61482184.08500006</v>
      </c>
      <c r="K84" s="10">
        <v>68369963.599000022</v>
      </c>
      <c r="L84" s="152">
        <v>67699017.934000015</v>
      </c>
      <c r="N84" s="74">
        <f t="shared" ref="N84:W84" si="83">C84/C83</f>
        <v>0.85609028432849898</v>
      </c>
      <c r="O84" s="34">
        <f t="shared" si="83"/>
        <v>0.86402414324445154</v>
      </c>
      <c r="P84" s="16">
        <f t="shared" si="83"/>
        <v>0.87473309047939907</v>
      </c>
      <c r="Q84" s="16">
        <f t="shared" si="83"/>
        <v>0.85753018211113785</v>
      </c>
      <c r="R84" s="16">
        <f t="shared" si="83"/>
        <v>0.86149539564289368</v>
      </c>
      <c r="S84" s="294">
        <f t="shared" si="83"/>
        <v>0.86297413161194991</v>
      </c>
      <c r="T84" s="294">
        <f t="shared" si="83"/>
        <v>0.86998999567137658</v>
      </c>
      <c r="U84" s="294">
        <f t="shared" si="83"/>
        <v>0.89640495577212254</v>
      </c>
      <c r="V84" s="16">
        <f t="shared" si="83"/>
        <v>0.89186975823857584</v>
      </c>
      <c r="W84" s="75">
        <f t="shared" si="83"/>
        <v>0.88141831104308044</v>
      </c>
      <c r="Y84" s="103">
        <f t="shared" si="54"/>
        <v>-9.8134565192282749E-3</v>
      </c>
      <c r="Z84" s="100">
        <f t="shared" si="55"/>
        <v>-1.04514471954954</v>
      </c>
    </row>
    <row r="85" spans="1:26" ht="20.100000000000001" customHeight="1" thickBot="1">
      <c r="A85" s="22"/>
      <c r="B85" t="s">
        <v>85</v>
      </c>
      <c r="C85" s="9">
        <v>7072036</v>
      </c>
      <c r="D85" s="10">
        <v>7284533</v>
      </c>
      <c r="E85" s="10">
        <v>8079228</v>
      </c>
      <c r="F85" s="10">
        <v>10902014</v>
      </c>
      <c r="G85" s="10">
        <v>9750747</v>
      </c>
      <c r="H85" s="10">
        <v>10688938</v>
      </c>
      <c r="I85" s="32">
        <v>11378647.232999997</v>
      </c>
      <c r="J85" s="32">
        <v>7105326.1569999969</v>
      </c>
      <c r="K85" s="10">
        <v>8289170.7280000011</v>
      </c>
      <c r="L85" s="152">
        <v>9107893.2520000003</v>
      </c>
      <c r="N85" s="74">
        <f t="shared" ref="N85:W85" si="84">C85/C83</f>
        <v>0.14390971567150104</v>
      </c>
      <c r="O85" s="34">
        <f t="shared" si="84"/>
        <v>0.13597585675554844</v>
      </c>
      <c r="P85" s="16">
        <f t="shared" si="84"/>
        <v>0.12526690952060099</v>
      </c>
      <c r="Q85" s="16">
        <f t="shared" si="84"/>
        <v>0.14246981788886215</v>
      </c>
      <c r="R85" s="16">
        <f t="shared" si="84"/>
        <v>0.13850460435710626</v>
      </c>
      <c r="S85" s="294">
        <f t="shared" si="84"/>
        <v>0.13702586838805009</v>
      </c>
      <c r="T85" s="294">
        <f t="shared" si="84"/>
        <v>0.13001000432862342</v>
      </c>
      <c r="U85" s="294">
        <f t="shared" si="84"/>
        <v>0.10359504422787749</v>
      </c>
      <c r="V85" s="16">
        <f t="shared" si="84"/>
        <v>0.10813024176142415</v>
      </c>
      <c r="W85" s="75">
        <f t="shared" si="84"/>
        <v>0.11858168895691956</v>
      </c>
      <c r="Y85" s="101">
        <f t="shared" si="54"/>
        <v>9.8770136466659483E-2</v>
      </c>
      <c r="Z85" s="100">
        <f t="shared" si="55"/>
        <v>1.0451447195495414</v>
      </c>
    </row>
    <row r="86" spans="1:26" ht="20.100000000000001" customHeight="1" thickBot="1">
      <c r="A86" s="5" t="s">
        <v>6</v>
      </c>
      <c r="B86" s="6"/>
      <c r="C86" s="12">
        <v>226269996</v>
      </c>
      <c r="D86" s="13">
        <v>240023988</v>
      </c>
      <c r="E86" s="13">
        <v>256594413</v>
      </c>
      <c r="F86" s="13">
        <v>271544791</v>
      </c>
      <c r="G86" s="13">
        <v>201158193</v>
      </c>
      <c r="H86" s="13">
        <v>212648099</v>
      </c>
      <c r="I86" s="33">
        <v>252771416.63200006</v>
      </c>
      <c r="J86" s="33">
        <v>239174712.31800002</v>
      </c>
      <c r="K86" s="13">
        <v>291420970.26999998</v>
      </c>
      <c r="L86" s="151">
        <v>309245623.5759998</v>
      </c>
      <c r="N86" s="128">
        <f t="shared" ref="N86:W86" si="85">C86/C92</f>
        <v>0.43345906417755325</v>
      </c>
      <c r="O86" s="206">
        <f t="shared" si="85"/>
        <v>0.41546163762951022</v>
      </c>
      <c r="P86" s="19">
        <f t="shared" si="85"/>
        <v>0.41163387721560685</v>
      </c>
      <c r="Q86" s="19">
        <f t="shared" si="85"/>
        <v>0.39726462950489433</v>
      </c>
      <c r="R86" s="19">
        <f t="shared" si="85"/>
        <v>0.37282670967292408</v>
      </c>
      <c r="S86" s="298">
        <f t="shared" si="85"/>
        <v>0.36668816083759365</v>
      </c>
      <c r="T86" s="298">
        <f t="shared" si="85"/>
        <v>0.35452761401039484</v>
      </c>
      <c r="U86" s="298">
        <f t="shared" si="85"/>
        <v>0.35791338311762866</v>
      </c>
      <c r="V86" s="19">
        <f t="shared" si="85"/>
        <v>0.36664584895943086</v>
      </c>
      <c r="W86" s="191">
        <f t="shared" si="85"/>
        <v>0.37753789579856534</v>
      </c>
      <c r="Y86" s="98">
        <f t="shared" si="54"/>
        <v>6.116462137053956E-2</v>
      </c>
      <c r="Z86" s="123">
        <f t="shared" si="55"/>
        <v>1.0892046839134473</v>
      </c>
    </row>
    <row r="87" spans="1:26" ht="20.100000000000001" customHeight="1">
      <c r="A87" s="22"/>
      <c r="B87" t="s">
        <v>84</v>
      </c>
      <c r="C87" s="9">
        <v>158420765</v>
      </c>
      <c r="D87" s="10">
        <v>172448823</v>
      </c>
      <c r="E87" s="10">
        <v>187544772</v>
      </c>
      <c r="F87" s="10">
        <v>198540268</v>
      </c>
      <c r="G87" s="10">
        <v>149292863</v>
      </c>
      <c r="H87" s="10">
        <v>158517337</v>
      </c>
      <c r="I87" s="32">
        <v>187690191.71100011</v>
      </c>
      <c r="J87" s="32">
        <v>174833739.08799997</v>
      </c>
      <c r="K87" s="10">
        <v>218372636.949</v>
      </c>
      <c r="L87" s="152">
        <v>229974632.69199982</v>
      </c>
      <c r="N87" s="74">
        <f t="shared" ref="N87:W87" si="86">C87/C86</f>
        <v>0.70014039775737658</v>
      </c>
      <c r="O87" s="34">
        <f t="shared" si="86"/>
        <v>0.71846495192805482</v>
      </c>
      <c r="P87" s="16">
        <f t="shared" si="86"/>
        <v>0.73089967083577922</v>
      </c>
      <c r="Q87" s="16">
        <f t="shared" si="86"/>
        <v>0.73115108291655651</v>
      </c>
      <c r="R87" s="16">
        <f t="shared" si="86"/>
        <v>0.7421664550347199</v>
      </c>
      <c r="S87" s="294">
        <f t="shared" si="86"/>
        <v>0.74544441142641016</v>
      </c>
      <c r="T87" s="294">
        <f t="shared" si="86"/>
        <v>0.74252933425716749</v>
      </c>
      <c r="U87" s="294">
        <f t="shared" si="86"/>
        <v>0.73098755881661059</v>
      </c>
      <c r="V87" s="16">
        <f t="shared" si="86"/>
        <v>0.74933741640719576</v>
      </c>
      <c r="W87" s="75">
        <f t="shared" si="86"/>
        <v>0.7436633380051102</v>
      </c>
      <c r="Y87" s="103">
        <f t="shared" si="54"/>
        <v>5.3129347637586199E-2</v>
      </c>
      <c r="Z87" s="100">
        <f t="shared" si="55"/>
        <v>-0.56740784020855584</v>
      </c>
    </row>
    <row r="88" spans="1:26" ht="20.100000000000001" customHeight="1" thickBot="1">
      <c r="A88" s="22"/>
      <c r="B88" t="s">
        <v>85</v>
      </c>
      <c r="C88" s="9">
        <v>67849231</v>
      </c>
      <c r="D88" s="10">
        <v>67575165</v>
      </c>
      <c r="E88" s="10">
        <v>69049641</v>
      </c>
      <c r="F88" s="10">
        <v>73004523</v>
      </c>
      <c r="G88" s="10">
        <v>51865330</v>
      </c>
      <c r="H88" s="10">
        <v>54130762</v>
      </c>
      <c r="I88" s="32">
        <v>65081224.920999952</v>
      </c>
      <c r="J88" s="32">
        <v>64340973.230000034</v>
      </c>
      <c r="K88" s="10">
        <v>73048333.320999965</v>
      </c>
      <c r="L88" s="152">
        <v>79270990.883999974</v>
      </c>
      <c r="N88" s="74">
        <f t="shared" ref="N88:W88" si="87">C88/C86</f>
        <v>0.29985960224262348</v>
      </c>
      <c r="O88" s="34">
        <f t="shared" si="87"/>
        <v>0.28153504807194518</v>
      </c>
      <c r="P88" s="16">
        <f t="shared" si="87"/>
        <v>0.26910032916422072</v>
      </c>
      <c r="Q88" s="16">
        <f t="shared" si="87"/>
        <v>0.26884891708344349</v>
      </c>
      <c r="R88" s="16">
        <f t="shared" si="87"/>
        <v>0.25783354496528016</v>
      </c>
      <c r="S88" s="294">
        <f t="shared" si="87"/>
        <v>0.25455558857358984</v>
      </c>
      <c r="T88" s="294">
        <f t="shared" si="87"/>
        <v>0.25747066574283256</v>
      </c>
      <c r="U88" s="294">
        <f t="shared" si="87"/>
        <v>0.26901244118338929</v>
      </c>
      <c r="V88" s="16">
        <f t="shared" si="87"/>
        <v>0.25066258359280413</v>
      </c>
      <c r="W88" s="75">
        <f t="shared" si="87"/>
        <v>0.25633666199488975</v>
      </c>
      <c r="Y88" s="101">
        <f t="shared" si="54"/>
        <v>8.5185483091797201E-2</v>
      </c>
      <c r="Z88" s="100">
        <f t="shared" si="55"/>
        <v>0.56740784020856139</v>
      </c>
    </row>
    <row r="89" spans="1:26" ht="20.100000000000001" customHeight="1" thickBot="1">
      <c r="A89" s="5" t="s">
        <v>7</v>
      </c>
      <c r="B89" s="6"/>
      <c r="C89" s="12">
        <v>3893747</v>
      </c>
      <c r="D89" s="13">
        <v>5074930</v>
      </c>
      <c r="E89" s="13">
        <v>7528183</v>
      </c>
      <c r="F89" s="13">
        <v>6090350</v>
      </c>
      <c r="G89" s="13">
        <v>2918595</v>
      </c>
      <c r="H89" s="13">
        <v>2795978</v>
      </c>
      <c r="I89" s="33">
        <v>4266419.2560000001</v>
      </c>
      <c r="J89" s="33">
        <v>4867738.8849999988</v>
      </c>
      <c r="K89" s="13">
        <v>7104334.032999998</v>
      </c>
      <c r="L89" s="151">
        <v>9207292.6480000019</v>
      </c>
      <c r="N89" s="128">
        <f t="shared" ref="N89:W89" si="88">C89/C92</f>
        <v>7.4591415592023761E-3</v>
      </c>
      <c r="O89" s="206">
        <f t="shared" si="88"/>
        <v>8.784283380272517E-3</v>
      </c>
      <c r="P89" s="19">
        <f t="shared" si="88"/>
        <v>1.2076861379981093E-2</v>
      </c>
      <c r="Q89" s="19">
        <f t="shared" si="88"/>
        <v>8.9100609420459595E-3</v>
      </c>
      <c r="R89" s="19">
        <f t="shared" si="88"/>
        <v>5.4093256381451378E-3</v>
      </c>
      <c r="S89" s="298">
        <f t="shared" si="88"/>
        <v>4.8213552596224878E-3</v>
      </c>
      <c r="T89" s="298">
        <f t="shared" si="88"/>
        <v>5.983918036902746E-3</v>
      </c>
      <c r="U89" s="298">
        <f t="shared" si="88"/>
        <v>7.2843356874081411E-3</v>
      </c>
      <c r="V89" s="19">
        <f t="shared" si="88"/>
        <v>8.9381851292559752E-3</v>
      </c>
      <c r="W89" s="191">
        <f t="shared" si="88"/>
        <v>1.1240585564740382E-2</v>
      </c>
      <c r="Y89" s="61">
        <f t="shared" si="54"/>
        <v>0.29601066127122583</v>
      </c>
      <c r="Z89" s="123">
        <f t="shared" si="55"/>
        <v>0.23024004354844069</v>
      </c>
    </row>
    <row r="90" spans="1:26" ht="20.100000000000001" customHeight="1">
      <c r="A90" s="22"/>
      <c r="B90" t="s">
        <v>84</v>
      </c>
      <c r="C90" s="9">
        <v>3760899</v>
      </c>
      <c r="D90" s="10">
        <v>4940255</v>
      </c>
      <c r="E90" s="10">
        <v>7381629</v>
      </c>
      <c r="F90" s="10">
        <v>5962834</v>
      </c>
      <c r="G90" s="10">
        <v>2824469</v>
      </c>
      <c r="H90" s="10">
        <v>2737599</v>
      </c>
      <c r="I90" s="32">
        <v>4111318.375</v>
      </c>
      <c r="J90" s="32">
        <v>4785644.4839999992</v>
      </c>
      <c r="K90" s="10">
        <v>7004487.5579999983</v>
      </c>
      <c r="L90" s="152">
        <v>9116663.3590000011</v>
      </c>
      <c r="N90" s="74">
        <f t="shared" ref="N90:W90" si="89">C90/C89</f>
        <v>0.96588170726038436</v>
      </c>
      <c r="O90" s="34">
        <f t="shared" si="89"/>
        <v>0.97346268815530457</v>
      </c>
      <c r="P90" s="16">
        <f t="shared" si="89"/>
        <v>0.98053261988981932</v>
      </c>
      <c r="Q90" s="16">
        <f t="shared" si="89"/>
        <v>0.97906261544903006</v>
      </c>
      <c r="R90" s="16">
        <f t="shared" si="89"/>
        <v>0.96774955072560598</v>
      </c>
      <c r="S90" s="294">
        <f t="shared" si="89"/>
        <v>0.97912036503863764</v>
      </c>
      <c r="T90" s="294">
        <f t="shared" si="89"/>
        <v>0.96364612296790175</v>
      </c>
      <c r="U90" s="294">
        <f t="shared" si="89"/>
        <v>0.98313500314222391</v>
      </c>
      <c r="V90" s="16">
        <f t="shared" si="89"/>
        <v>0.98594569532679521</v>
      </c>
      <c r="W90" s="75">
        <f t="shared" si="89"/>
        <v>0.99015679283098634</v>
      </c>
      <c r="Y90" s="103">
        <f t="shared" si="54"/>
        <v>0.3015460850648003</v>
      </c>
      <c r="Z90" s="100">
        <f t="shared" si="55"/>
        <v>0.42110975041911303</v>
      </c>
    </row>
    <row r="91" spans="1:26" ht="20.100000000000001" customHeight="1" thickBot="1">
      <c r="A91" s="22"/>
      <c r="B91" t="s">
        <v>85</v>
      </c>
      <c r="C91" s="9">
        <v>132848</v>
      </c>
      <c r="D91" s="10">
        <v>134675</v>
      </c>
      <c r="E91" s="10">
        <v>146554</v>
      </c>
      <c r="F91" s="10">
        <v>127516</v>
      </c>
      <c r="G91" s="10">
        <v>94126</v>
      </c>
      <c r="H91" s="10">
        <v>58379</v>
      </c>
      <c r="I91" s="32">
        <v>155100.88099999999</v>
      </c>
      <c r="J91" s="32">
        <v>82094.401000000013</v>
      </c>
      <c r="K91" s="30">
        <v>99846.474999999977</v>
      </c>
      <c r="L91" s="152">
        <v>90629.289000000033</v>
      </c>
      <c r="N91" s="74">
        <f t="shared" ref="N91:W91" si="90">C91/C89</f>
        <v>3.4118292739615592E-2</v>
      </c>
      <c r="O91" s="296">
        <f t="shared" si="90"/>
        <v>2.6537311844695394E-2</v>
      </c>
      <c r="P91" s="300">
        <f t="shared" si="90"/>
        <v>1.9467380110180638E-2</v>
      </c>
      <c r="Q91" s="300">
        <f t="shared" si="90"/>
        <v>2.0937384550969978E-2</v>
      </c>
      <c r="R91" s="300">
        <f t="shared" si="90"/>
        <v>3.2250449274394015E-2</v>
      </c>
      <c r="S91" s="299">
        <f t="shared" si="90"/>
        <v>2.0879634961362355E-2</v>
      </c>
      <c r="T91" s="299">
        <f t="shared" si="90"/>
        <v>3.6353877032098227E-2</v>
      </c>
      <c r="U91" s="299">
        <f t="shared" si="90"/>
        <v>1.6864996857776201E-2</v>
      </c>
      <c r="V91" s="77">
        <f t="shared" si="90"/>
        <v>1.4054304673204829E-2</v>
      </c>
      <c r="W91" s="75">
        <f t="shared" si="90"/>
        <v>9.8432071690136222E-3</v>
      </c>
      <c r="Y91" s="101">
        <f t="shared" si="54"/>
        <v>-9.2313584430496379E-2</v>
      </c>
      <c r="Z91" s="100">
        <f t="shared" si="55"/>
        <v>-0.42110975041912069</v>
      </c>
    </row>
    <row r="92" spans="1:26" ht="20.100000000000001" customHeight="1" thickBot="1">
      <c r="A92" s="71" t="s">
        <v>20</v>
      </c>
      <c r="B92" s="96"/>
      <c r="C92" s="80">
        <f t="shared" ref="C92:L93" si="91">C54+C57+C60+C63+C65+C68+C71+C74+C77+C80+C83+C86+C89</f>
        <v>522010069</v>
      </c>
      <c r="D92" s="81">
        <f t="shared" si="91"/>
        <v>577728402</v>
      </c>
      <c r="E92" s="81">
        <f t="shared" si="91"/>
        <v>623355917</v>
      </c>
      <c r="F92" s="81">
        <f t="shared" si="91"/>
        <v>683536290</v>
      </c>
      <c r="G92" s="81">
        <f t="shared" si="91"/>
        <v>539548771</v>
      </c>
      <c r="H92" s="81">
        <f t="shared" si="91"/>
        <v>579915366</v>
      </c>
      <c r="I92" s="81">
        <f t="shared" ref="I92" si="92">I54+I57+I60+I63+I65+I68+I71+I74+I77+I80+I83+I86+I89</f>
        <v>712980898.08200026</v>
      </c>
      <c r="J92" s="81">
        <v>668247468.80000007</v>
      </c>
      <c r="K92" s="81">
        <v>794829591.27200031</v>
      </c>
      <c r="L92" s="165">
        <v>819111477.33099949</v>
      </c>
      <c r="N92" s="85">
        <f>N54+N57+N60+N63+N65+N68+N71+N74+N77+N80+N83+N86+N89</f>
        <v>0.99999999999999989</v>
      </c>
      <c r="O92" s="297">
        <f t="shared" ref="O92:W92" si="93">O54+O57+O60+O63+O65+O68+O71+O74+O77+O80+O83+O86+O89</f>
        <v>1</v>
      </c>
      <c r="P92" s="297">
        <f t="shared" si="93"/>
        <v>1</v>
      </c>
      <c r="Q92" s="297">
        <f t="shared" si="93"/>
        <v>0.99999999999999989</v>
      </c>
      <c r="R92" s="297">
        <f t="shared" ref="R92:S92" si="94">R54+R57+R60+R63+R65+R68+R71+R74+R77+R80+R83+R86+R89</f>
        <v>1</v>
      </c>
      <c r="S92" s="297">
        <f t="shared" si="94"/>
        <v>0.99999999999999989</v>
      </c>
      <c r="T92" s="297">
        <f t="shared" ref="T92:U92" si="95">T54+T57+T60+T63+T65+T68+T71+T74+T77+T80+T83+T86+T89</f>
        <v>1</v>
      </c>
      <c r="U92" s="297">
        <f t="shared" si="95"/>
        <v>1</v>
      </c>
      <c r="V92" s="82">
        <f t="shared" si="93"/>
        <v>0.99999999999999989</v>
      </c>
      <c r="W92" s="295">
        <f t="shared" si="93"/>
        <v>1</v>
      </c>
      <c r="Y92" s="89">
        <f t="shared" si="54"/>
        <v>3.054980127267258E-2</v>
      </c>
      <c r="Z92" s="126">
        <f t="shared" si="55"/>
        <v>1.1102230246251565E-14</v>
      </c>
    </row>
    <row r="93" spans="1:26" ht="20.100000000000001" customHeight="1">
      <c r="A93" s="22"/>
      <c r="B93" t="s">
        <v>84</v>
      </c>
      <c r="C93" s="248">
        <f>C55+C58+C61+C64+C66+C69+C72+C75+C78+C81+C84+C87+C90</f>
        <v>251572455</v>
      </c>
      <c r="D93" s="249">
        <f t="shared" si="91"/>
        <v>275437457</v>
      </c>
      <c r="E93" s="249">
        <f t="shared" si="91"/>
        <v>310938973</v>
      </c>
      <c r="F93" s="249">
        <f t="shared" si="91"/>
        <v>338135647</v>
      </c>
      <c r="G93" s="249">
        <f t="shared" ref="G93" si="96">G55+G58+G61+G64+G66+G69+G72+G75+G78+G81+G84+G87+G90</f>
        <v>265774511</v>
      </c>
      <c r="H93" s="249">
        <f t="shared" si="91"/>
        <v>287319425</v>
      </c>
      <c r="I93" s="249">
        <f t="shared" ref="I93:J93" si="97">I55+I58+I61+I64+I66+I69+I72+I75+I78+I81+I84+I87+I90</f>
        <v>343742065.53300023</v>
      </c>
      <c r="J93" s="249">
        <f t="shared" si="97"/>
        <v>308014051.84800011</v>
      </c>
      <c r="K93" s="249">
        <f t="shared" si="91"/>
        <v>360787769.23500001</v>
      </c>
      <c r="L93" s="166">
        <f t="shared" si="91"/>
        <v>375021346.75099987</v>
      </c>
      <c r="N93" s="74">
        <f t="shared" ref="N93:W93" si="98">C93/C92</f>
        <v>0.48193027288138385</v>
      </c>
      <c r="O93" s="76">
        <f t="shared" si="98"/>
        <v>0.47675941851998477</v>
      </c>
      <c r="P93" s="76">
        <f t="shared" si="98"/>
        <v>0.4988145047157706</v>
      </c>
      <c r="Q93" s="76">
        <f t="shared" si="98"/>
        <v>0.49468572765902452</v>
      </c>
      <c r="R93" s="76">
        <f t="shared" si="98"/>
        <v>0.49258663031965277</v>
      </c>
      <c r="S93" s="76">
        <f t="shared" si="98"/>
        <v>0.49545061546101538</v>
      </c>
      <c r="T93" s="76">
        <f t="shared" si="98"/>
        <v>0.4821196001992557</v>
      </c>
      <c r="U93" s="76">
        <f t="shared" si="98"/>
        <v>0.46092812353051454</v>
      </c>
      <c r="V93" s="76">
        <f t="shared" si="98"/>
        <v>0.4539183910574035</v>
      </c>
      <c r="W93" s="282">
        <f t="shared" si="98"/>
        <v>0.45783920397864886</v>
      </c>
      <c r="Y93" s="103">
        <f t="shared" si="54"/>
        <v>3.945138591083662E-2</v>
      </c>
      <c r="Z93" s="100">
        <f t="shared" si="55"/>
        <v>0.39208129212453535</v>
      </c>
    </row>
    <row r="94" spans="1:26" ht="20.100000000000001" customHeight="1" thickBot="1">
      <c r="A94" s="28"/>
      <c r="B94" s="23" t="s">
        <v>85</v>
      </c>
      <c r="C94" s="29">
        <f>C56+C59+C62+C67+C70+C73+C76+C79+C82+C85+C88+C91</f>
        <v>270437614</v>
      </c>
      <c r="D94" s="30">
        <f t="shared" ref="D94:L94" si="99">D56+D59+D62+D67+D70+D73+D76+D79+D82+D85+D88+D91</f>
        <v>302290945</v>
      </c>
      <c r="E94" s="30">
        <f t="shared" si="99"/>
        <v>312416944</v>
      </c>
      <c r="F94" s="30">
        <f t="shared" si="99"/>
        <v>345400643</v>
      </c>
      <c r="G94" s="30">
        <f t="shared" ref="G94" si="100">G56+G59+G62+G67+G70+G73+G76+G79+G82+G85+G88+G91</f>
        <v>273774260</v>
      </c>
      <c r="H94" s="30">
        <f t="shared" si="99"/>
        <v>292595941</v>
      </c>
      <c r="I94" s="30">
        <f t="shared" ref="I94:J94" si="101">I56+I59+I62+I67+I70+I73+I76+I79+I82+I85+I88+I91</f>
        <v>369238832.54899997</v>
      </c>
      <c r="J94" s="30">
        <f t="shared" si="101"/>
        <v>360233416.95200002</v>
      </c>
      <c r="K94" s="30">
        <f t="shared" si="99"/>
        <v>434041822.03700024</v>
      </c>
      <c r="L94" s="153">
        <f t="shared" si="99"/>
        <v>444090130.57999963</v>
      </c>
      <c r="N94" s="138">
        <f t="shared" ref="N94:W94" si="102">C94/C92</f>
        <v>0.51806972711861621</v>
      </c>
      <c r="O94" s="77">
        <f t="shared" si="102"/>
        <v>0.52324058148001529</v>
      </c>
      <c r="P94" s="77">
        <f t="shared" si="102"/>
        <v>0.5011854952842294</v>
      </c>
      <c r="Q94" s="77">
        <f t="shared" si="102"/>
        <v>0.50531427234097548</v>
      </c>
      <c r="R94" s="77">
        <f t="shared" si="102"/>
        <v>0.50741336968034723</v>
      </c>
      <c r="S94" s="77">
        <f t="shared" si="102"/>
        <v>0.50454938453898457</v>
      </c>
      <c r="T94" s="77">
        <f t="shared" si="102"/>
        <v>0.51788039980074418</v>
      </c>
      <c r="U94" s="77">
        <f t="shared" si="102"/>
        <v>0.53907187646948551</v>
      </c>
      <c r="V94" s="77">
        <f t="shared" si="102"/>
        <v>0.54608160894259639</v>
      </c>
      <c r="W94" s="90">
        <f t="shared" si="102"/>
        <v>0.54216079602135114</v>
      </c>
      <c r="Y94" s="101">
        <f t="shared" si="54"/>
        <v>2.3150553778070748E-2</v>
      </c>
      <c r="Z94" s="102">
        <f t="shared" si="55"/>
        <v>-0.39208129212452425</v>
      </c>
    </row>
    <row r="97" spans="1:14">
      <c r="A97" s="1" t="s">
        <v>26</v>
      </c>
      <c r="N97" s="1" t="str">
        <f>Y50</f>
        <v>VARIAÇÃO (JAN-DEZ)</v>
      </c>
    </row>
    <row r="98" spans="1:14" ht="15.75" thickBot="1"/>
    <row r="99" spans="1:14" ht="24" customHeight="1">
      <c r="A99" s="378" t="s">
        <v>28</v>
      </c>
      <c r="B99" s="379"/>
      <c r="C99" s="382">
        <v>2016</v>
      </c>
      <c r="D99" s="376">
        <v>2017</v>
      </c>
      <c r="E99" s="384">
        <v>2018</v>
      </c>
      <c r="F99" s="384">
        <v>2019</v>
      </c>
      <c r="G99" s="384">
        <v>2020</v>
      </c>
      <c r="H99" s="376">
        <v>2021</v>
      </c>
      <c r="I99" s="376">
        <v>2022</v>
      </c>
      <c r="J99" s="376">
        <v>2023</v>
      </c>
      <c r="K99" s="441">
        <v>2024</v>
      </c>
      <c r="L99" s="460">
        <v>2025</v>
      </c>
      <c r="N99" s="392" t="s">
        <v>89</v>
      </c>
    </row>
    <row r="100" spans="1:14" ht="21.75" customHeight="1" thickBot="1">
      <c r="A100" s="380"/>
      <c r="B100" s="381"/>
      <c r="C100" s="383"/>
      <c r="D100" s="377"/>
      <c r="E100" s="385"/>
      <c r="F100" s="385"/>
      <c r="G100" s="385"/>
      <c r="H100" s="377"/>
      <c r="I100" s="377"/>
      <c r="J100" s="377"/>
      <c r="K100" s="463"/>
      <c r="L100" s="464"/>
      <c r="N100" s="393"/>
    </row>
    <row r="101" spans="1:14" ht="20.100000000000001" customHeight="1" thickBot="1">
      <c r="A101" s="5" t="s">
        <v>10</v>
      </c>
      <c r="B101" s="6"/>
      <c r="C101" s="108">
        <f>C54/C7</f>
        <v>4.4284264738846284</v>
      </c>
      <c r="D101" s="127">
        <f t="shared" ref="D101:L116" si="103">D54/D7</f>
        <v>4.6757027816022907</v>
      </c>
      <c r="E101" s="127">
        <f t="shared" si="103"/>
        <v>4.7856998097440906</v>
      </c>
      <c r="F101" s="127">
        <f t="shared" si="103"/>
        <v>4.8555469169707486</v>
      </c>
      <c r="G101" s="127">
        <f t="shared" ref="G101:H101" si="104">G54/G7</f>
        <v>4.1952809075036406</v>
      </c>
      <c r="H101" s="127">
        <f t="shared" si="104"/>
        <v>4.2433703704684378</v>
      </c>
      <c r="I101" s="127">
        <f t="shared" ref="I101:J101" si="105">I54/I7</f>
        <v>4.955801626568384</v>
      </c>
      <c r="J101" s="127">
        <f t="shared" si="105"/>
        <v>6.2605479956287269</v>
      </c>
      <c r="K101" s="119">
        <f t="shared" si="103"/>
        <v>7.1514663712356787</v>
      </c>
      <c r="L101" s="163">
        <f t="shared" si="103"/>
        <v>7.0866033578319323</v>
      </c>
      <c r="N101" s="21">
        <f>(L101-K101)/K101</f>
        <v>-9.0698900108984199E-3</v>
      </c>
    </row>
    <row r="102" spans="1:14" ht="20.100000000000001" customHeight="1">
      <c r="A102" s="22"/>
      <c r="B102" t="s">
        <v>84</v>
      </c>
      <c r="C102" s="198">
        <f t="shared" ref="C102:L117" si="106">C55/C8</f>
        <v>5.338984749562286</v>
      </c>
      <c r="D102" s="199">
        <f t="shared" si="106"/>
        <v>4.8855432496178866</v>
      </c>
      <c r="E102" s="199">
        <f t="shared" si="103"/>
        <v>5.1600530248522496</v>
      </c>
      <c r="F102" s="199">
        <f t="shared" si="103"/>
        <v>5.4496401401127468</v>
      </c>
      <c r="G102" s="199">
        <f t="shared" ref="G102:H102" si="107">G55/G8</f>
        <v>4.771437067201564</v>
      </c>
      <c r="H102" s="199">
        <f t="shared" si="107"/>
        <v>5.1404289356596511</v>
      </c>
      <c r="I102" s="199">
        <f t="shared" ref="I102:J102" si="108">I55/I8</f>
        <v>5.5757789890820311</v>
      </c>
      <c r="J102" s="199">
        <f t="shared" si="108"/>
        <v>7.9684594393209629</v>
      </c>
      <c r="K102" s="113">
        <f t="shared" si="106"/>
        <v>8.128854206839403</v>
      </c>
      <c r="L102" s="162">
        <f t="shared" si="103"/>
        <v>7.7415846700481294</v>
      </c>
      <c r="N102" s="197">
        <f t="shared" ref="N102:N141" si="109">(L102-K102)/K102</f>
        <v>-4.764134365522698E-2</v>
      </c>
    </row>
    <row r="103" spans="1:14" ht="20.100000000000001" customHeight="1" thickBot="1">
      <c r="A103" s="22"/>
      <c r="B103" t="s">
        <v>85</v>
      </c>
      <c r="C103" s="198">
        <f t="shared" si="106"/>
        <v>4.4038808000674434</v>
      </c>
      <c r="D103" s="199">
        <f t="shared" si="106"/>
        <v>4.6707305422239713</v>
      </c>
      <c r="E103" s="199">
        <f t="shared" si="103"/>
        <v>4.7720691368606083</v>
      </c>
      <c r="F103" s="199">
        <f t="shared" si="103"/>
        <v>4.8346108627887752</v>
      </c>
      <c r="G103" s="199">
        <f t="shared" ref="G103:H103" si="110">G56/G9</f>
        <v>4.1775157289716622</v>
      </c>
      <c r="H103" s="199">
        <f t="shared" si="110"/>
        <v>4.1980808777015781</v>
      </c>
      <c r="I103" s="199">
        <f t="shared" ref="I103:J103" si="111">I56/I9</f>
        <v>4.9159820361170024</v>
      </c>
      <c r="J103" s="199">
        <f t="shared" si="111"/>
        <v>6.1619267663704589</v>
      </c>
      <c r="K103" s="113">
        <f t="shared" si="106"/>
        <v>7.0921147174874912</v>
      </c>
      <c r="L103" s="162">
        <f t="shared" si="103"/>
        <v>7.0429554265494412</v>
      </c>
      <c r="N103" s="31">
        <f t="shared" si="109"/>
        <v>-6.9315419866002401E-3</v>
      </c>
    </row>
    <row r="104" spans="1:14" ht="20.100000000000001" customHeight="1" thickBot="1">
      <c r="A104" s="5" t="s">
        <v>17</v>
      </c>
      <c r="B104" s="6"/>
      <c r="C104" s="108">
        <f t="shared" si="106"/>
        <v>4.5605208350719852</v>
      </c>
      <c r="D104" s="127">
        <f t="shared" si="106"/>
        <v>5.2979740105632986</v>
      </c>
      <c r="E104" s="127">
        <f t="shared" si="103"/>
        <v>5.4536789402752657</v>
      </c>
      <c r="F104" s="127">
        <f t="shared" si="103"/>
        <v>6.4971067216215594</v>
      </c>
      <c r="G104" s="127">
        <f t="shared" ref="G104:H104" si="112">G57/G10</f>
        <v>6.2842852685277233</v>
      </c>
      <c r="H104" s="127">
        <f t="shared" si="112"/>
        <v>6.1706281691180669</v>
      </c>
      <c r="I104" s="127">
        <f t="shared" ref="I104:J104" si="113">I57/I10</f>
        <v>6.4973381136516428</v>
      </c>
      <c r="J104" s="127">
        <f t="shared" si="113"/>
        <v>7.2356718054035927</v>
      </c>
      <c r="K104" s="119">
        <f t="shared" si="106"/>
        <v>8.9880518970834977</v>
      </c>
      <c r="L104" s="163">
        <f t="shared" si="103"/>
        <v>10.527237131424679</v>
      </c>
      <c r="N104" s="21">
        <f t="shared" si="109"/>
        <v>0.17124792468550676</v>
      </c>
    </row>
    <row r="105" spans="1:14" ht="20.100000000000001" customHeight="1">
      <c r="A105" s="22"/>
      <c r="B105" t="s">
        <v>84</v>
      </c>
      <c r="C105" s="198">
        <f t="shared" si="106"/>
        <v>4.5785039983833249</v>
      </c>
      <c r="D105" s="199">
        <f t="shared" si="106"/>
        <v>5.2679303215832549</v>
      </c>
      <c r="E105" s="199">
        <f t="shared" si="103"/>
        <v>5.0372442227835323</v>
      </c>
      <c r="F105" s="199">
        <f t="shared" si="103"/>
        <v>5.6395793973523736</v>
      </c>
      <c r="G105" s="199">
        <f t="shared" ref="G105:H105" si="114">G58/G11</f>
        <v>5.515543809141751</v>
      </c>
      <c r="H105" s="199">
        <f t="shared" si="114"/>
        <v>5.2113262446846829</v>
      </c>
      <c r="I105" s="199">
        <f t="shared" ref="I105:J105" si="115">I58/I11</f>
        <v>5.4408282260079908</v>
      </c>
      <c r="J105" s="199">
        <f t="shared" si="115"/>
        <v>6.0445476986321127</v>
      </c>
      <c r="K105" s="113">
        <f t="shared" si="106"/>
        <v>7.7001794114405637</v>
      </c>
      <c r="L105" s="162">
        <f t="shared" si="103"/>
        <v>9.5022250708429077</v>
      </c>
      <c r="N105" s="197">
        <f t="shared" si="109"/>
        <v>0.23402645095839578</v>
      </c>
    </row>
    <row r="106" spans="1:14" ht="20.100000000000001" customHeight="1" thickBot="1">
      <c r="A106" s="22"/>
      <c r="B106" t="s">
        <v>85</v>
      </c>
      <c r="C106" s="198">
        <f t="shared" si="106"/>
        <v>4.0844288189136861</v>
      </c>
      <c r="D106" s="199">
        <f t="shared" si="106"/>
        <v>5.8476150392817061</v>
      </c>
      <c r="E106" s="199">
        <f t="shared" si="103"/>
        <v>8.1716012613875257</v>
      </c>
      <c r="F106" s="199">
        <f t="shared" si="103"/>
        <v>9.3585576434738442</v>
      </c>
      <c r="G106" s="199">
        <f t="shared" ref="G106:H106" si="116">G59/G12</f>
        <v>8.8401826484018269</v>
      </c>
      <c r="H106" s="199">
        <f t="shared" si="116"/>
        <v>8.6054331306990886</v>
      </c>
      <c r="I106" s="199">
        <f t="shared" ref="I106:J106" si="117">I59/I12</f>
        <v>9.5882592255961718</v>
      </c>
      <c r="J106" s="199">
        <f t="shared" si="117"/>
        <v>11.066190762001218</v>
      </c>
      <c r="K106" s="113">
        <f t="shared" si="106"/>
        <v>12.014952715114605</v>
      </c>
      <c r="L106" s="162">
        <f t="shared" si="103"/>
        <v>11.984317340466044</v>
      </c>
      <c r="N106" s="31">
        <f t="shared" si="109"/>
        <v>-2.5497707211134071E-3</v>
      </c>
    </row>
    <row r="107" spans="1:14" ht="20.100000000000001" customHeight="1" thickBot="1">
      <c r="A107" s="5" t="s">
        <v>14</v>
      </c>
      <c r="B107" s="6"/>
      <c r="C107" s="108">
        <f t="shared" si="106"/>
        <v>7.1257605298372049</v>
      </c>
      <c r="D107" s="127">
        <f t="shared" si="106"/>
        <v>7.7304463913273862</v>
      </c>
      <c r="E107" s="127">
        <f t="shared" si="103"/>
        <v>8.490370157118889</v>
      </c>
      <c r="F107" s="127">
        <f t="shared" si="103"/>
        <v>9.6136950596966457</v>
      </c>
      <c r="G107" s="127">
        <f t="shared" ref="G107:H107" si="118">G60/G13</f>
        <v>8.2429188369614383</v>
      </c>
      <c r="H107" s="127">
        <f t="shared" si="118"/>
        <v>8.2317228300198551</v>
      </c>
      <c r="I107" s="127">
        <f t="shared" ref="I107:J107" si="119">I60/I13</f>
        <v>9.362646083599552</v>
      </c>
      <c r="J107" s="127">
        <f t="shared" si="119"/>
        <v>10.4203967082159</v>
      </c>
      <c r="K107" s="119">
        <f t="shared" si="106"/>
        <v>11.068517317739882</v>
      </c>
      <c r="L107" s="163">
        <f t="shared" si="103"/>
        <v>11.180646587881904</v>
      </c>
      <c r="N107" s="21">
        <f t="shared" si="109"/>
        <v>1.0130468871590297E-2</v>
      </c>
    </row>
    <row r="108" spans="1:14" ht="20.100000000000001" customHeight="1">
      <c r="A108" s="22"/>
      <c r="B108" t="s">
        <v>84</v>
      </c>
      <c r="C108" s="198">
        <f t="shared" si="106"/>
        <v>3.0953912056548618</v>
      </c>
      <c r="D108" s="199">
        <f t="shared" si="106"/>
        <v>3.3200263100197325</v>
      </c>
      <c r="E108" s="199">
        <f t="shared" si="103"/>
        <v>3.6903177549043553</v>
      </c>
      <c r="F108" s="199">
        <f t="shared" si="103"/>
        <v>4.3069578701672899</v>
      </c>
      <c r="G108" s="199">
        <f t="shared" ref="G108:H108" si="120">G61/G14</f>
        <v>4.2622011758617395</v>
      </c>
      <c r="H108" s="199">
        <f t="shared" si="120"/>
        <v>4.9193612140188803</v>
      </c>
      <c r="I108" s="199">
        <f t="shared" ref="I108:J108" si="121">I61/I14</f>
        <v>6.6895569585180095</v>
      </c>
      <c r="J108" s="199">
        <f t="shared" si="121"/>
        <v>7.0532318627442008</v>
      </c>
      <c r="K108" s="113">
        <f t="shared" si="106"/>
        <v>7.0023022632732692</v>
      </c>
      <c r="L108" s="162">
        <f t="shared" si="103"/>
        <v>7.1623723347922015</v>
      </c>
      <c r="N108" s="197">
        <f t="shared" si="109"/>
        <v>2.2859634660230523E-2</v>
      </c>
    </row>
    <row r="109" spans="1:14" ht="20.100000000000001" customHeight="1" thickBot="1">
      <c r="A109" s="22"/>
      <c r="B109" t="s">
        <v>85</v>
      </c>
      <c r="C109" s="198">
        <f t="shared" si="106"/>
        <v>7.9282096311864461</v>
      </c>
      <c r="D109" s="199">
        <f t="shared" si="106"/>
        <v>8.3158148933040881</v>
      </c>
      <c r="E109" s="199">
        <f t="shared" si="103"/>
        <v>9.0236172501803296</v>
      </c>
      <c r="F109" s="199">
        <f t="shared" si="103"/>
        <v>9.9096961216331767</v>
      </c>
      <c r="G109" s="199">
        <f t="shared" ref="G109:H109" si="122">G62/G15</f>
        <v>8.3933711227516969</v>
      </c>
      <c r="H109" s="199">
        <f t="shared" si="122"/>
        <v>8.3582609434560293</v>
      </c>
      <c r="I109" s="199">
        <f t="shared" ref="I109:J109" si="123">I62/I15</f>
        <v>9.4475850008563587</v>
      </c>
      <c r="J109" s="199">
        <f t="shared" si="123"/>
        <v>10.534457819481517</v>
      </c>
      <c r="K109" s="113">
        <f t="shared" si="106"/>
        <v>11.175076237336523</v>
      </c>
      <c r="L109" s="162">
        <f t="shared" si="103"/>
        <v>11.336362157014483</v>
      </c>
      <c r="N109" s="31">
        <f t="shared" si="109"/>
        <v>1.4432646028766686E-2</v>
      </c>
    </row>
    <row r="110" spans="1:14" ht="20.100000000000001" customHeight="1" thickBot="1">
      <c r="A110" s="5" t="s">
        <v>8</v>
      </c>
      <c r="B110" s="6"/>
      <c r="C110" s="108">
        <f t="shared" si="106"/>
        <v>3.5011749527715064</v>
      </c>
      <c r="D110" s="127">
        <f t="shared" si="106"/>
        <v>2.6659959758551306</v>
      </c>
      <c r="E110" s="127">
        <f t="shared" si="103"/>
        <v>2.6054427545742298</v>
      </c>
      <c r="F110" s="127">
        <f t="shared" si="103"/>
        <v>2.2210337066591532</v>
      </c>
      <c r="G110" s="127">
        <f t="shared" ref="G110" si="124">G63/G16</f>
        <v>2.3463848720800891</v>
      </c>
      <c r="H110" s="127"/>
      <c r="I110" s="127"/>
      <c r="J110" s="127"/>
      <c r="K110" s="119"/>
      <c r="L110" s="163"/>
      <c r="N110" s="21"/>
    </row>
    <row r="111" spans="1:14" ht="20.100000000000001" customHeight="1" thickBot="1">
      <c r="A111" s="22"/>
      <c r="B111" t="s">
        <v>84</v>
      </c>
      <c r="C111" s="198">
        <f t="shared" si="106"/>
        <v>3.5011749527715064</v>
      </c>
      <c r="D111" s="199">
        <f t="shared" si="106"/>
        <v>2.6659959758551306</v>
      </c>
      <c r="E111" s="199">
        <f t="shared" si="103"/>
        <v>2.6054427545742298</v>
      </c>
      <c r="F111" s="199">
        <f t="shared" si="103"/>
        <v>2.2210337066591532</v>
      </c>
      <c r="G111" s="199">
        <f t="shared" ref="G111" si="125">G64/G17</f>
        <v>2.3463848720800891</v>
      </c>
      <c r="H111" s="199"/>
      <c r="I111" s="199"/>
      <c r="J111" s="199"/>
      <c r="K111" s="113"/>
      <c r="L111" s="162"/>
      <c r="N111" s="250"/>
    </row>
    <row r="112" spans="1:14" ht="20.100000000000001" customHeight="1" thickBot="1">
      <c r="A112" s="5" t="s">
        <v>15</v>
      </c>
      <c r="B112" s="6"/>
      <c r="C112" s="108">
        <f t="shared" si="106"/>
        <v>10.028136994390316</v>
      </c>
      <c r="D112" s="127">
        <f t="shared" si="106"/>
        <v>6.7565890903751562</v>
      </c>
      <c r="E112" s="127">
        <f t="shared" si="103"/>
        <v>7.4121746431570106</v>
      </c>
      <c r="F112" s="127">
        <f t="shared" si="103"/>
        <v>8.079265819361817</v>
      </c>
      <c r="G112" s="127">
        <f t="shared" ref="G112:H112" si="126">G65/G18</f>
        <v>8.3333518036238718</v>
      </c>
      <c r="H112" s="127">
        <f t="shared" si="126"/>
        <v>7.0151195176445382</v>
      </c>
      <c r="I112" s="127">
        <f t="shared" ref="I112:J112" si="127">I65/I18</f>
        <v>8.2563273550490202</v>
      </c>
      <c r="J112" s="127">
        <f t="shared" si="127"/>
        <v>9.4803987861789398</v>
      </c>
      <c r="K112" s="119">
        <f t="shared" si="106"/>
        <v>10.243158979729053</v>
      </c>
      <c r="L112" s="163">
        <f t="shared" si="103"/>
        <v>11.181679724062869</v>
      </c>
      <c r="N112" s="21">
        <f t="shared" si="109"/>
        <v>9.1624150927572701E-2</v>
      </c>
    </row>
    <row r="113" spans="1:14" ht="20.100000000000001" customHeight="1">
      <c r="A113" s="22"/>
      <c r="B113" t="s">
        <v>84</v>
      </c>
      <c r="C113" s="198">
        <f t="shared" si="106"/>
        <v>10.740341753343239</v>
      </c>
      <c r="D113" s="199">
        <f t="shared" si="106"/>
        <v>6.7255351331530457</v>
      </c>
      <c r="E113" s="199">
        <f t="shared" si="103"/>
        <v>6.4315730019768429</v>
      </c>
      <c r="F113" s="199">
        <f t="shared" si="103"/>
        <v>7.5746706032697304</v>
      </c>
      <c r="G113" s="199">
        <f t="shared" ref="G113:H113" si="128">G66/G19</f>
        <v>7.2486208798786373</v>
      </c>
      <c r="H113" s="199">
        <f t="shared" si="128"/>
        <v>6.6711844915393463</v>
      </c>
      <c r="I113" s="199">
        <f t="shared" ref="I113:J113" si="129">I66/I19</f>
        <v>8.1148107003066468</v>
      </c>
      <c r="J113" s="199">
        <f t="shared" si="129"/>
        <v>9.0763641487113489</v>
      </c>
      <c r="K113" s="113">
        <f t="shared" si="106"/>
        <v>10.570896779221917</v>
      </c>
      <c r="L113" s="162">
        <f t="shared" si="103"/>
        <v>3.5472313184493123</v>
      </c>
      <c r="N113" s="197">
        <f t="shared" si="109"/>
        <v>-0.66443421097236266</v>
      </c>
    </row>
    <row r="114" spans="1:14" ht="20.100000000000001" customHeight="1" thickBot="1">
      <c r="A114" s="22"/>
      <c r="B114" t="s">
        <v>85</v>
      </c>
      <c r="C114" s="198">
        <f t="shared" si="106"/>
        <v>5.0751526538280887</v>
      </c>
      <c r="D114" s="199">
        <f t="shared" si="106"/>
        <v>6.8814746543778798</v>
      </c>
      <c r="E114" s="199">
        <f t="shared" si="103"/>
        <v>10.251349141455437</v>
      </c>
      <c r="F114" s="199">
        <f t="shared" si="103"/>
        <v>9.7409664780148013</v>
      </c>
      <c r="G114" s="199">
        <f t="shared" ref="G114:H114" si="130">G67/G20</f>
        <v>9.5849544496161041</v>
      </c>
      <c r="H114" s="199">
        <f t="shared" si="130"/>
        <v>8.0210210210210207</v>
      </c>
      <c r="I114" s="199">
        <f t="shared" ref="I114:J114" si="131">I67/I20</f>
        <v>9.0544858629151506</v>
      </c>
      <c r="J114" s="199">
        <f t="shared" si="131"/>
        <v>11.163043982970514</v>
      </c>
      <c r="K114" s="113">
        <f t="shared" si="106"/>
        <v>9.3828151823523847</v>
      </c>
      <c r="L114" s="162">
        <f t="shared" si="103"/>
        <v>12.507006198342875</v>
      </c>
      <c r="N114" s="31">
        <f t="shared" si="109"/>
        <v>0.33296947187733245</v>
      </c>
    </row>
    <row r="115" spans="1:14" ht="20.100000000000001" customHeight="1" thickBot="1">
      <c r="A115" s="5" t="s">
        <v>18</v>
      </c>
      <c r="B115" s="6"/>
      <c r="C115" s="108">
        <f t="shared" si="106"/>
        <v>2.5565231547833585</v>
      </c>
      <c r="D115" s="127">
        <f t="shared" si="106"/>
        <v>3.3287498623254157</v>
      </c>
      <c r="E115" s="127">
        <f t="shared" si="103"/>
        <v>3.2278217788349703</v>
      </c>
      <c r="F115" s="127">
        <f t="shared" si="103"/>
        <v>3.3963630686523398</v>
      </c>
      <c r="G115" s="127">
        <f t="shared" ref="G115:H115" si="132">G68/G21</f>
        <v>3.9662012137958258</v>
      </c>
      <c r="H115" s="127">
        <f t="shared" si="132"/>
        <v>5.4860148948133372</v>
      </c>
      <c r="I115" s="127">
        <f t="shared" ref="I115:J115" si="133">I68/I21</f>
        <v>7.8619032430587108</v>
      </c>
      <c r="J115" s="127">
        <f t="shared" si="133"/>
        <v>8.6951432635973447</v>
      </c>
      <c r="K115" s="119">
        <f t="shared" si="106"/>
        <v>10.590077677327322</v>
      </c>
      <c r="L115" s="163">
        <f t="shared" si="103"/>
        <v>11.934146679500985</v>
      </c>
      <c r="N115" s="21">
        <f t="shared" si="109"/>
        <v>0.12691776615116138</v>
      </c>
    </row>
    <row r="116" spans="1:14" ht="20.100000000000001" customHeight="1">
      <c r="A116" s="22"/>
      <c r="B116" t="s">
        <v>84</v>
      </c>
      <c r="C116" s="198">
        <f t="shared" si="106"/>
        <v>1.7939831246105165</v>
      </c>
      <c r="D116" s="199">
        <f t="shared" si="106"/>
        <v>2.0244388159548348</v>
      </c>
      <c r="E116" s="199">
        <f t="shared" si="103"/>
        <v>1.8923411589803139</v>
      </c>
      <c r="F116" s="199">
        <f t="shared" si="103"/>
        <v>2.0508635241518101</v>
      </c>
      <c r="G116" s="199">
        <f t="shared" ref="G116:H116" si="134">G69/G22</f>
        <v>2.6179499326365159</v>
      </c>
      <c r="H116" s="199">
        <f t="shared" si="134"/>
        <v>3.412603883754878</v>
      </c>
      <c r="I116" s="199">
        <f t="shared" ref="I116:J116" si="135">I69/I22</f>
        <v>6.1080881398218496</v>
      </c>
      <c r="J116" s="199">
        <f t="shared" si="135"/>
        <v>8.2178913438691605</v>
      </c>
      <c r="K116" s="113">
        <f t="shared" si="106"/>
        <v>11.543442461003851</v>
      </c>
      <c r="L116" s="162">
        <f t="shared" si="103"/>
        <v>13.05716154782618</v>
      </c>
      <c r="N116" s="197">
        <f t="shared" si="109"/>
        <v>0.13113238030474764</v>
      </c>
    </row>
    <row r="117" spans="1:14" ht="20.100000000000001" customHeight="1" thickBot="1">
      <c r="A117" s="22"/>
      <c r="B117" t="s">
        <v>85</v>
      </c>
      <c r="C117" s="198">
        <f t="shared" si="106"/>
        <v>4.7092063606274284</v>
      </c>
      <c r="D117" s="199">
        <f t="shared" si="106"/>
        <v>6.0770926186964775</v>
      </c>
      <c r="E117" s="199">
        <f t="shared" si="106"/>
        <v>6.6705595715119905</v>
      </c>
      <c r="F117" s="199">
        <f t="shared" si="106"/>
        <v>6.1223362192028423</v>
      </c>
      <c r="G117" s="199">
        <f t="shared" ref="G117:H117" si="136">G70/G23</f>
        <v>5.8859287395472553</v>
      </c>
      <c r="H117" s="199">
        <f t="shared" si="136"/>
        <v>7.2242987464468031</v>
      </c>
      <c r="I117" s="199">
        <f t="shared" ref="I117:J117" si="137">I70/I23</f>
        <v>8.4599416284064866</v>
      </c>
      <c r="J117" s="199">
        <f t="shared" si="137"/>
        <v>8.827016720704334</v>
      </c>
      <c r="K117" s="113">
        <f t="shared" si="106"/>
        <v>10.338938536199343</v>
      </c>
      <c r="L117" s="162">
        <f t="shared" si="106"/>
        <v>11.695983014730359</v>
      </c>
      <c r="N117" s="31">
        <f t="shared" si="109"/>
        <v>0.13125568681733102</v>
      </c>
    </row>
    <row r="118" spans="1:14" ht="20.100000000000001" customHeight="1" thickBot="1">
      <c r="A118" s="5" t="s">
        <v>19</v>
      </c>
      <c r="B118" s="6"/>
      <c r="C118" s="108">
        <f t="shared" ref="C118:L133" si="138">C71/C24</f>
        <v>5.3955760221934037</v>
      </c>
      <c r="D118" s="127">
        <f t="shared" si="138"/>
        <v>5.1799325929553977</v>
      </c>
      <c r="E118" s="127">
        <f t="shared" si="138"/>
        <v>4.7635860641355796</v>
      </c>
      <c r="F118" s="127">
        <f t="shared" si="138"/>
        <v>4.9454734137691387</v>
      </c>
      <c r="G118" s="127">
        <f t="shared" ref="G118:H118" si="139">G71/G24</f>
        <v>4.481723753518013</v>
      </c>
      <c r="H118" s="127">
        <f t="shared" si="139"/>
        <v>4.4946541404210185</v>
      </c>
      <c r="I118" s="127">
        <f t="shared" ref="I118:J118" si="140">I71/I24</f>
        <v>5.5850204757747814</v>
      </c>
      <c r="J118" s="127">
        <f t="shared" si="140"/>
        <v>7.3305123409346979</v>
      </c>
      <c r="K118" s="119">
        <f t="shared" si="138"/>
        <v>8.2879047767211915</v>
      </c>
      <c r="L118" s="163">
        <f t="shared" si="138"/>
        <v>8.1341683203723996</v>
      </c>
      <c r="N118" s="21">
        <f t="shared" si="109"/>
        <v>-1.8549495981252356E-2</v>
      </c>
    </row>
    <row r="119" spans="1:14" ht="20.100000000000001" customHeight="1">
      <c r="A119" s="22"/>
      <c r="B119" t="s">
        <v>84</v>
      </c>
      <c r="C119" s="198">
        <f t="shared" si="138"/>
        <v>2.3501310250034941</v>
      </c>
      <c r="D119" s="199">
        <f t="shared" si="138"/>
        <v>1.7205061094403147</v>
      </c>
      <c r="E119" s="199">
        <f t="shared" si="138"/>
        <v>2.0100056006192144</v>
      </c>
      <c r="F119" s="199">
        <f t="shared" si="138"/>
        <v>2.230289238526634</v>
      </c>
      <c r="G119" s="199">
        <f t="shared" ref="G119:H119" si="141">G72/G25</f>
        <v>2.174360812613283</v>
      </c>
      <c r="H119" s="199">
        <f t="shared" si="141"/>
        <v>2.1928423228582279</v>
      </c>
      <c r="I119" s="199">
        <f t="shared" ref="I119:J119" si="142">I72/I25</f>
        <v>2.323481010550061</v>
      </c>
      <c r="J119" s="199">
        <f t="shared" si="142"/>
        <v>2.62792583274791</v>
      </c>
      <c r="K119" s="113">
        <f t="shared" si="138"/>
        <v>2.2511627369744929</v>
      </c>
      <c r="L119" s="162">
        <f t="shared" si="138"/>
        <v>2.2100765205788573</v>
      </c>
      <c r="N119" s="197">
        <f t="shared" si="109"/>
        <v>-1.8251108958410731E-2</v>
      </c>
    </row>
    <row r="120" spans="1:14" ht="20.100000000000001" customHeight="1" thickBot="1">
      <c r="A120" s="22"/>
      <c r="B120" t="s">
        <v>85</v>
      </c>
      <c r="C120" s="198">
        <f t="shared" si="138"/>
        <v>6.4409355529930119</v>
      </c>
      <c r="D120" s="199">
        <f t="shared" si="138"/>
        <v>6.5434216445544982</v>
      </c>
      <c r="E120" s="199">
        <f t="shared" si="138"/>
        <v>6.7307329000306231</v>
      </c>
      <c r="F120" s="199">
        <f t="shared" si="138"/>
        <v>6.7560384242543554</v>
      </c>
      <c r="G120" s="199">
        <f t="shared" ref="G120:H120" si="143">G73/G26</f>
        <v>5.5997589547336375</v>
      </c>
      <c r="H120" s="199">
        <f t="shared" si="143"/>
        <v>5.4410568685003211</v>
      </c>
      <c r="I120" s="199">
        <f t="shared" ref="I120:J120" si="144">I73/I26</f>
        <v>6.810651692921831</v>
      </c>
      <c r="J120" s="199">
        <f t="shared" si="144"/>
        <v>9.0637214339306791</v>
      </c>
      <c r="K120" s="113">
        <f t="shared" si="138"/>
        <v>9.9620177454374517</v>
      </c>
      <c r="L120" s="162">
        <f t="shared" si="138"/>
        <v>9.807630455931605</v>
      </c>
      <c r="N120" s="31">
        <f t="shared" si="109"/>
        <v>-1.5497592300169833E-2</v>
      </c>
    </row>
    <row r="121" spans="1:14" ht="20.100000000000001" customHeight="1" thickBot="1">
      <c r="A121" s="5" t="s">
        <v>83</v>
      </c>
      <c r="B121" s="6"/>
      <c r="C121" s="108">
        <f t="shared" si="138"/>
        <v>5.2504744138606689</v>
      </c>
      <c r="D121" s="127">
        <f t="shared" si="138"/>
        <v>5.4676832997077218</v>
      </c>
      <c r="E121" s="127">
        <f t="shared" si="138"/>
        <v>4.886341132332082</v>
      </c>
      <c r="F121" s="127">
        <f t="shared" si="138"/>
        <v>6.1665436493752672</v>
      </c>
      <c r="G121" s="127">
        <f t="shared" ref="G121:H121" si="145">G74/G27</f>
        <v>6.0691196351111474</v>
      </c>
      <c r="H121" s="127">
        <f t="shared" si="145"/>
        <v>5.1573648389618274</v>
      </c>
      <c r="I121" s="127">
        <f t="shared" ref="I121:J121" si="146">I74/I27</f>
        <v>5.157165094533827</v>
      </c>
      <c r="J121" s="127">
        <f t="shared" si="146"/>
        <v>5.7371582047962058</v>
      </c>
      <c r="K121" s="119">
        <f t="shared" si="138"/>
        <v>8.0049045868290278</v>
      </c>
      <c r="L121" s="163">
        <f t="shared" si="138"/>
        <v>7.4368166766704951</v>
      </c>
      <c r="N121" s="21">
        <f t="shared" si="109"/>
        <v>-7.0967480498548785E-2</v>
      </c>
    </row>
    <row r="122" spans="1:14" ht="20.100000000000001" customHeight="1">
      <c r="A122" s="22"/>
      <c r="B122" t="s">
        <v>84</v>
      </c>
      <c r="C122" s="198">
        <f t="shared" si="138"/>
        <v>2.426612205670351</v>
      </c>
      <c r="D122" s="199">
        <f t="shared" si="138"/>
        <v>2.9680003511621273</v>
      </c>
      <c r="E122" s="199">
        <f t="shared" si="138"/>
        <v>3.2657471766053794</v>
      </c>
      <c r="F122" s="199">
        <f t="shared" si="138"/>
        <v>3.078029076092117</v>
      </c>
      <c r="G122" s="199">
        <f t="shared" ref="G122:H122" si="147">G75/G28</f>
        <v>3.2907027153363919</v>
      </c>
      <c r="H122" s="199">
        <f t="shared" si="147"/>
        <v>2.7581557874861118</v>
      </c>
      <c r="I122" s="199">
        <f t="shared" ref="I122:J122" si="148">I75/I28</f>
        <v>2.6780538021935274</v>
      </c>
      <c r="J122" s="199">
        <f t="shared" si="148"/>
        <v>2.6562338042539442</v>
      </c>
      <c r="K122" s="113">
        <f t="shared" si="138"/>
        <v>3.3316776719852981</v>
      </c>
      <c r="L122" s="162">
        <f t="shared" si="138"/>
        <v>3.2480394841675797</v>
      </c>
      <c r="N122" s="197">
        <f t="shared" si="109"/>
        <v>-2.5103925425018558E-2</v>
      </c>
    </row>
    <row r="123" spans="1:14" ht="20.100000000000001" customHeight="1" thickBot="1">
      <c r="A123" s="22"/>
      <c r="B123" t="s">
        <v>85</v>
      </c>
      <c r="C123" s="198">
        <f t="shared" si="138"/>
        <v>6.3447256205426141</v>
      </c>
      <c r="D123" s="199">
        <f t="shared" si="138"/>
        <v>6.1702237903723258</v>
      </c>
      <c r="E123" s="199">
        <f t="shared" si="138"/>
        <v>7.2638373075839455</v>
      </c>
      <c r="F123" s="199">
        <f t="shared" si="138"/>
        <v>8.2943623749644892</v>
      </c>
      <c r="G123" s="199">
        <f t="shared" ref="G123:H123" si="149">G76/G29</f>
        <v>7.3281471270022669</v>
      </c>
      <c r="H123" s="199">
        <f t="shared" si="149"/>
        <v>6.4263712942057687</v>
      </c>
      <c r="I123" s="199">
        <f t="shared" ref="I123:J123" si="150">I76/I29</f>
        <v>6.1861453045021966</v>
      </c>
      <c r="J123" s="199">
        <f t="shared" si="150"/>
        <v>7.0053573227280195</v>
      </c>
      <c r="K123" s="113">
        <f t="shared" si="138"/>
        <v>9.1467045151271229</v>
      </c>
      <c r="L123" s="162">
        <f t="shared" si="138"/>
        <v>9.2592682493511962</v>
      </c>
      <c r="N123" s="31">
        <f t="shared" si="109"/>
        <v>1.2306479786016008E-2</v>
      </c>
    </row>
    <row r="124" spans="1:14" ht="20.100000000000001" customHeight="1" thickBot="1">
      <c r="A124" s="5" t="s">
        <v>9</v>
      </c>
      <c r="B124" s="6"/>
      <c r="C124" s="108">
        <f t="shared" si="138"/>
        <v>4.2926865832174128</v>
      </c>
      <c r="D124" s="127">
        <f t="shared" si="138"/>
        <v>4.3303673697966829</v>
      </c>
      <c r="E124" s="127">
        <f t="shared" si="138"/>
        <v>4.5876927752226218</v>
      </c>
      <c r="F124" s="127">
        <f t="shared" si="138"/>
        <v>4.4357436801881249</v>
      </c>
      <c r="G124" s="127">
        <f t="shared" ref="G124:H124" si="151">G77/G30</f>
        <v>3.9297965280126252</v>
      </c>
      <c r="H124" s="127">
        <f t="shared" si="151"/>
        <v>4.5109499253330583</v>
      </c>
      <c r="I124" s="127">
        <f t="shared" ref="I124:J124" si="152">I77/I30</f>
        <v>5.388764536005918</v>
      </c>
      <c r="J124" s="127">
        <f t="shared" si="152"/>
        <v>5.8391527150235527</v>
      </c>
      <c r="K124" s="119">
        <f t="shared" si="138"/>
        <v>6.1289336447579448</v>
      </c>
      <c r="L124" s="163">
        <f t="shared" si="138"/>
        <v>6.2621415717475504</v>
      </c>
      <c r="N124" s="21">
        <f t="shared" si="109"/>
        <v>2.1734274624352942E-2</v>
      </c>
    </row>
    <row r="125" spans="1:14" ht="20.100000000000001" customHeight="1">
      <c r="A125" s="22"/>
      <c r="B125" t="s">
        <v>84</v>
      </c>
      <c r="C125" s="198">
        <f t="shared" si="138"/>
        <v>4.0448386420193048</v>
      </c>
      <c r="D125" s="199">
        <f t="shared" si="138"/>
        <v>4.1957895610596871</v>
      </c>
      <c r="E125" s="199">
        <f t="shared" si="138"/>
        <v>4.4812776538001158</v>
      </c>
      <c r="F125" s="199">
        <f t="shared" si="138"/>
        <v>4.2935108295435862</v>
      </c>
      <c r="G125" s="199">
        <f t="shared" ref="G125:H125" si="153">G78/G31</f>
        <v>3.8041683885677293</v>
      </c>
      <c r="H125" s="199">
        <f t="shared" si="153"/>
        <v>4.2428125624244348</v>
      </c>
      <c r="I125" s="199">
        <f t="shared" ref="I125:J125" si="154">I78/I31</f>
        <v>5.1392082503629446</v>
      </c>
      <c r="J125" s="199">
        <f t="shared" si="154"/>
        <v>5.4875051906425591</v>
      </c>
      <c r="K125" s="113">
        <f t="shared" si="138"/>
        <v>5.7495274917800021</v>
      </c>
      <c r="L125" s="162">
        <f t="shared" si="138"/>
        <v>6.0381644369218375</v>
      </c>
      <c r="N125" s="197">
        <f t="shared" si="109"/>
        <v>5.0201854944514047E-2</v>
      </c>
    </row>
    <row r="126" spans="1:14" ht="20.100000000000001" customHeight="1" thickBot="1">
      <c r="A126" s="22"/>
      <c r="B126" t="s">
        <v>85</v>
      </c>
      <c r="C126" s="198">
        <f t="shared" si="138"/>
        <v>7.6566687365798547</v>
      </c>
      <c r="D126" s="199">
        <f t="shared" si="138"/>
        <v>7.3523255133109533</v>
      </c>
      <c r="E126" s="199">
        <f t="shared" si="138"/>
        <v>6.8398369907983891</v>
      </c>
      <c r="F126" s="199">
        <f t="shared" si="138"/>
        <v>6.3968908904375734</v>
      </c>
      <c r="G126" s="199">
        <f t="shared" ref="G126:H126" si="155">G79/G32</f>
        <v>7.4706466654434793</v>
      </c>
      <c r="H126" s="199">
        <f t="shared" si="155"/>
        <v>8.7881363440959017</v>
      </c>
      <c r="I126" s="199">
        <f t="shared" ref="I126:J126" si="156">I79/I32</f>
        <v>8.4515954751351412</v>
      </c>
      <c r="J126" s="199">
        <f t="shared" si="156"/>
        <v>9.1714181570062134</v>
      </c>
      <c r="K126" s="113">
        <f t="shared" si="138"/>
        <v>11.269768329439067</v>
      </c>
      <c r="L126" s="162">
        <f t="shared" si="138"/>
        <v>8.9973254627641026</v>
      </c>
      <c r="N126" s="31">
        <f t="shared" si="109"/>
        <v>-0.20164060167402495</v>
      </c>
    </row>
    <row r="127" spans="1:14" ht="20.100000000000001" customHeight="1" thickBot="1">
      <c r="A127" s="5" t="s">
        <v>12</v>
      </c>
      <c r="B127" s="6"/>
      <c r="C127" s="108">
        <f t="shared" si="138"/>
        <v>3.7574468322224552</v>
      </c>
      <c r="D127" s="127">
        <f t="shared" si="138"/>
        <v>3.7704534225375128</v>
      </c>
      <c r="E127" s="127">
        <f t="shared" si="138"/>
        <v>3.7531063004621421</v>
      </c>
      <c r="F127" s="127">
        <f t="shared" si="138"/>
        <v>3.227103290015922</v>
      </c>
      <c r="G127" s="127">
        <f t="shared" ref="G127:H127" si="157">G80/G33</f>
        <v>3.0572923623670283</v>
      </c>
      <c r="H127" s="127">
        <f t="shared" si="157"/>
        <v>3.1149493838906142</v>
      </c>
      <c r="I127" s="127">
        <f t="shared" ref="I127:J127" si="158">I80/I33</f>
        <v>3.7097665558336299</v>
      </c>
      <c r="J127" s="127">
        <f t="shared" si="158"/>
        <v>4.3180537230187177</v>
      </c>
      <c r="K127" s="119">
        <f t="shared" si="138"/>
        <v>4.7762088112169643</v>
      </c>
      <c r="L127" s="163">
        <f t="shared" si="138"/>
        <v>5.3167758482751308</v>
      </c>
      <c r="N127" s="21">
        <f t="shared" si="109"/>
        <v>0.11317910468835461</v>
      </c>
    </row>
    <row r="128" spans="1:14" ht="20.100000000000001" customHeight="1">
      <c r="A128" s="22"/>
      <c r="B128" t="s">
        <v>84</v>
      </c>
      <c r="C128" s="198">
        <f t="shared" si="138"/>
        <v>3.53861967929131</v>
      </c>
      <c r="D128" s="199">
        <f t="shared" si="138"/>
        <v>3.5439717284928807</v>
      </c>
      <c r="E128" s="199">
        <f t="shared" si="138"/>
        <v>3.4984735477994975</v>
      </c>
      <c r="F128" s="199">
        <f t="shared" si="138"/>
        <v>3.0085808027050058</v>
      </c>
      <c r="G128" s="199">
        <f t="shared" ref="G128:H128" si="159">G81/G34</f>
        <v>2.842220204944089</v>
      </c>
      <c r="H128" s="199">
        <f t="shared" si="159"/>
        <v>2.8931624364411754</v>
      </c>
      <c r="I128" s="199">
        <f t="shared" ref="I128:J128" si="160">I81/I34</f>
        <v>3.5220675468695095</v>
      </c>
      <c r="J128" s="199">
        <f t="shared" si="160"/>
        <v>4.0864722457011666</v>
      </c>
      <c r="K128" s="113">
        <f t="shared" si="138"/>
        <v>4.4946985424131718</v>
      </c>
      <c r="L128" s="162">
        <f t="shared" si="138"/>
        <v>4.8418231174161708</v>
      </c>
      <c r="N128" s="197">
        <f t="shared" si="109"/>
        <v>7.7229778977931249E-2</v>
      </c>
    </row>
    <row r="129" spans="1:14" ht="20.100000000000001" customHeight="1" thickBot="1">
      <c r="A129" s="22"/>
      <c r="B129" t="s">
        <v>85</v>
      </c>
      <c r="C129" s="198">
        <f t="shared" si="138"/>
        <v>5.8274869076041673</v>
      </c>
      <c r="D129" s="199">
        <f t="shared" si="138"/>
        <v>6.1706525810709572</v>
      </c>
      <c r="E129" s="199">
        <f t="shared" si="138"/>
        <v>6.5230090224699726</v>
      </c>
      <c r="F129" s="199">
        <f t="shared" si="138"/>
        <v>7.1176370073806776</v>
      </c>
      <c r="G129" s="199">
        <f t="shared" ref="G129:H129" si="161">G82/G35</f>
        <v>6.7284532229279463</v>
      </c>
      <c r="H129" s="199">
        <f t="shared" si="161"/>
        <v>6.9926549776795479</v>
      </c>
      <c r="I129" s="199">
        <f t="shared" ref="I129:J129" si="162">I82/I35</f>
        <v>7.6089652207144312</v>
      </c>
      <c r="J129" s="199">
        <f t="shared" si="162"/>
        <v>7.9134462227907036</v>
      </c>
      <c r="K129" s="113">
        <f t="shared" si="138"/>
        <v>9.2749215425055436</v>
      </c>
      <c r="L129" s="162">
        <f t="shared" si="138"/>
        <v>12.398566431324662</v>
      </c>
      <c r="N129" s="31">
        <f t="shared" si="109"/>
        <v>0.33678396895369223</v>
      </c>
    </row>
    <row r="130" spans="1:14" ht="20.100000000000001" customHeight="1" thickBot="1">
      <c r="A130" s="5" t="s">
        <v>11</v>
      </c>
      <c r="B130" s="6"/>
      <c r="C130" s="108">
        <f t="shared" si="138"/>
        <v>3.4995901302247181</v>
      </c>
      <c r="D130" s="127">
        <f t="shared" si="138"/>
        <v>3.6172306493557351</v>
      </c>
      <c r="E130" s="127">
        <f t="shared" si="138"/>
        <v>3.6593951137034177</v>
      </c>
      <c r="F130" s="127">
        <f t="shared" si="138"/>
        <v>3.8105394511720654</v>
      </c>
      <c r="G130" s="127">
        <f t="shared" ref="G130:H130" si="163">G83/G36</f>
        <v>3.4404899265721021</v>
      </c>
      <c r="H130" s="127">
        <f t="shared" si="163"/>
        <v>3.5800973454808123</v>
      </c>
      <c r="I130" s="127">
        <f t="shared" ref="I130:J130" si="164">I83/I36</f>
        <v>4.0325419991111353</v>
      </c>
      <c r="J130" s="127">
        <f t="shared" si="164"/>
        <v>4.5499252800154473</v>
      </c>
      <c r="K130" s="119">
        <f t="shared" si="138"/>
        <v>4.9393841081516934</v>
      </c>
      <c r="L130" s="163">
        <f t="shared" si="138"/>
        <v>5.0254708594740896</v>
      </c>
      <c r="N130" s="21">
        <f t="shared" si="109"/>
        <v>1.7428640785462149E-2</v>
      </c>
    </row>
    <row r="131" spans="1:14" ht="20.100000000000001" customHeight="1">
      <c r="A131" s="22"/>
      <c r="B131" t="s">
        <v>84</v>
      </c>
      <c r="C131" s="198">
        <f t="shared" si="138"/>
        <v>3.4083640351108162</v>
      </c>
      <c r="D131" s="199">
        <f t="shared" si="138"/>
        <v>3.5775403797372478</v>
      </c>
      <c r="E131" s="199">
        <f t="shared" si="138"/>
        <v>3.6305421680040419</v>
      </c>
      <c r="F131" s="199">
        <f t="shared" si="138"/>
        <v>3.741903559508474</v>
      </c>
      <c r="G131" s="199">
        <f t="shared" ref="G131:H131" si="165">G84/G37</f>
        <v>3.3950410876685271</v>
      </c>
      <c r="H131" s="199">
        <f t="shared" si="165"/>
        <v>3.5452806317591055</v>
      </c>
      <c r="I131" s="199">
        <f t="shared" ref="I131:J131" si="166">I84/I37</f>
        <v>4.0132328329387601</v>
      </c>
      <c r="J131" s="199">
        <f t="shared" si="166"/>
        <v>4.442007852913898</v>
      </c>
      <c r="K131" s="113">
        <f t="shared" si="138"/>
        <v>4.7972796734602392</v>
      </c>
      <c r="L131" s="162">
        <f t="shared" si="138"/>
        <v>4.8387972135014259</v>
      </c>
      <c r="N131" s="197">
        <f t="shared" si="109"/>
        <v>8.6543922529412204E-3</v>
      </c>
    </row>
    <row r="132" spans="1:14" ht="20.100000000000001" customHeight="1" thickBot="1">
      <c r="A132" s="22"/>
      <c r="B132" t="s">
        <v>85</v>
      </c>
      <c r="C132" s="198">
        <f t="shared" si="138"/>
        <v>4.1623226960790083</v>
      </c>
      <c r="D132" s="199">
        <f t="shared" si="138"/>
        <v>3.8915702170283808</v>
      </c>
      <c r="E132" s="199">
        <f t="shared" si="138"/>
        <v>3.874407334071523</v>
      </c>
      <c r="F132" s="199">
        <f t="shared" si="138"/>
        <v>4.2834499211833652</v>
      </c>
      <c r="G132" s="199">
        <f t="shared" ref="G132:H132" si="167">G85/G38</f>
        <v>3.7529851266160175</v>
      </c>
      <c r="H132" s="199">
        <f t="shared" si="167"/>
        <v>3.8161204085975133</v>
      </c>
      <c r="I132" s="199">
        <f t="shared" ref="I132:J132" si="168">I85/I38</f>
        <v>4.1666943516857069</v>
      </c>
      <c r="J132" s="199">
        <f t="shared" si="168"/>
        <v>5.7610157682668879</v>
      </c>
      <c r="K132" s="113">
        <f t="shared" si="138"/>
        <v>6.5363817077581166</v>
      </c>
      <c r="L132" s="162">
        <f t="shared" si="138"/>
        <v>7.0459187605715439</v>
      </c>
      <c r="N132" s="31">
        <f t="shared" si="109"/>
        <v>7.7953992835003982E-2</v>
      </c>
    </row>
    <row r="133" spans="1:14" ht="20.100000000000001" customHeight="1" thickBot="1">
      <c r="A133" s="5" t="s">
        <v>6</v>
      </c>
      <c r="B133" s="6"/>
      <c r="C133" s="108">
        <f t="shared" si="138"/>
        <v>4.721032914532131</v>
      </c>
      <c r="D133" s="127">
        <f t="shared" si="138"/>
        <v>5.2663767289432464</v>
      </c>
      <c r="E133" s="127">
        <f t="shared" si="138"/>
        <v>5.8535288582290521</v>
      </c>
      <c r="F133" s="127">
        <f t="shared" si="138"/>
        <v>6.0191776162717172</v>
      </c>
      <c r="G133" s="127">
        <f t="shared" ref="G133:H133" si="169">G86/G39</f>
        <v>5.2108803360939211</v>
      </c>
      <c r="H133" s="127">
        <f t="shared" si="169"/>
        <v>5.2995905110737507</v>
      </c>
      <c r="I133" s="127">
        <f t="shared" ref="I133:J133" si="170">I86/I39</f>
        <v>6.0028549767839143</v>
      </c>
      <c r="J133" s="127">
        <f t="shared" si="170"/>
        <v>7.1965509669327448</v>
      </c>
      <c r="K133" s="119">
        <f t="shared" si="138"/>
        <v>7.8182035754859136</v>
      </c>
      <c r="L133" s="163">
        <f t="shared" si="138"/>
        <v>8.0664946094900305</v>
      </c>
      <c r="N133" s="21">
        <f t="shared" si="109"/>
        <v>3.1758067132280479E-2</v>
      </c>
    </row>
    <row r="134" spans="1:14" ht="20.100000000000001" customHeight="1">
      <c r="A134" s="22"/>
      <c r="B134" t="s">
        <v>84</v>
      </c>
      <c r="C134" s="198">
        <f t="shared" ref="C134:L141" si="171">C87/C40</f>
        <v>4.5598195089274833</v>
      </c>
      <c r="D134" s="199">
        <f t="shared" si="171"/>
        <v>5.1058624079565424</v>
      </c>
      <c r="E134" s="199">
        <f t="shared" si="171"/>
        <v>5.6401367347999942</v>
      </c>
      <c r="F134" s="199">
        <f t="shared" si="171"/>
        <v>5.7877716159014421</v>
      </c>
      <c r="G134" s="199">
        <f t="shared" ref="G134:H134" si="172">G87/G40</f>
        <v>5.0455744968725238</v>
      </c>
      <c r="H134" s="199">
        <f t="shared" si="172"/>
        <v>5.1280016920231288</v>
      </c>
      <c r="I134" s="199">
        <f t="shared" ref="I134:J134" si="173">I87/I40</f>
        <v>5.8662102812383345</v>
      </c>
      <c r="J134" s="199">
        <f t="shared" si="173"/>
        <v>7.0545225644447047</v>
      </c>
      <c r="K134" s="113">
        <f t="shared" si="171"/>
        <v>7.7877548123429152</v>
      </c>
      <c r="L134" s="162">
        <f t="shared" si="171"/>
        <v>7.8968419430742713</v>
      </c>
      <c r="N134" s="197">
        <f t="shared" si="109"/>
        <v>1.4007519928396113E-2</v>
      </c>
    </row>
    <row r="135" spans="1:14" ht="20.100000000000001" customHeight="1" thickBot="1">
      <c r="A135" s="22"/>
      <c r="B135" t="s">
        <v>85</v>
      </c>
      <c r="C135" s="198">
        <f t="shared" si="171"/>
        <v>5.1458242243880852</v>
      </c>
      <c r="D135" s="199">
        <f t="shared" si="171"/>
        <v>5.7257321272227033</v>
      </c>
      <c r="E135" s="199">
        <f t="shared" si="171"/>
        <v>6.5239417624862801</v>
      </c>
      <c r="F135" s="199">
        <f t="shared" si="171"/>
        <v>6.7535079756300425</v>
      </c>
      <c r="G135" s="199">
        <f t="shared" ref="G135:H135" si="174">G88/G41</f>
        <v>5.7534669784268271</v>
      </c>
      <c r="H135" s="199">
        <f t="shared" si="174"/>
        <v>5.8753001646754095</v>
      </c>
      <c r="I135" s="199">
        <f t="shared" ref="I135:J135" si="175">I88/I41</f>
        <v>6.4351494119590305</v>
      </c>
      <c r="J135" s="199">
        <f t="shared" si="175"/>
        <v>7.6130397329023056</v>
      </c>
      <c r="K135" s="113">
        <f t="shared" si="171"/>
        <v>7.9106645058964125</v>
      </c>
      <c r="L135" s="162">
        <f t="shared" si="171"/>
        <v>8.6026690494236284</v>
      </c>
      <c r="N135" s="31">
        <f t="shared" si="109"/>
        <v>8.7477422789376674E-2</v>
      </c>
    </row>
    <row r="136" spans="1:14" ht="20.100000000000001" customHeight="1" thickBot="1">
      <c r="A136" s="5" t="s">
        <v>7</v>
      </c>
      <c r="B136" s="6"/>
      <c r="C136" s="108">
        <f t="shared" si="171"/>
        <v>13.606317179877836</v>
      </c>
      <c r="D136" s="127">
        <f t="shared" si="171"/>
        <v>12.864860068951531</v>
      </c>
      <c r="E136" s="127">
        <f t="shared" si="171"/>
        <v>15.569859982213398</v>
      </c>
      <c r="F136" s="127">
        <f t="shared" si="171"/>
        <v>14.675860440346899</v>
      </c>
      <c r="G136" s="127">
        <f t="shared" ref="G136:H136" si="176">G89/G42</f>
        <v>13.064319030268306</v>
      </c>
      <c r="H136" s="127">
        <f t="shared" si="176"/>
        <v>12.607329984578895</v>
      </c>
      <c r="I136" s="127">
        <f t="shared" ref="I136:J136" si="177">I89/I42</f>
        <v>13.334914412467912</v>
      </c>
      <c r="J136" s="127">
        <f t="shared" si="177"/>
        <v>14.945778210924278</v>
      </c>
      <c r="K136" s="119">
        <f t="shared" si="171"/>
        <v>17.630703302194078</v>
      </c>
      <c r="L136" s="163">
        <f t="shared" si="171"/>
        <v>20.361807193755958</v>
      </c>
      <c r="N136" s="21">
        <f t="shared" si="109"/>
        <v>0.15490612284434527</v>
      </c>
    </row>
    <row r="137" spans="1:14" ht="20.100000000000001" customHeight="1">
      <c r="A137" s="22"/>
      <c r="B137" t="s">
        <v>84</v>
      </c>
      <c r="C137" s="198">
        <f t="shared" si="171"/>
        <v>14.350304107937331</v>
      </c>
      <c r="D137" s="199">
        <f t="shared" si="171"/>
        <v>13.254032344608516</v>
      </c>
      <c r="E137" s="199">
        <f t="shared" si="171"/>
        <v>16.005821971273939</v>
      </c>
      <c r="F137" s="199">
        <f t="shared" si="171"/>
        <v>14.962971699296874</v>
      </c>
      <c r="G137" s="199">
        <f t="shared" ref="G137:H137" si="178">G90/G43</f>
        <v>13.322338568935427</v>
      </c>
      <c r="H137" s="199">
        <f t="shared" si="178"/>
        <v>12.841002476640774</v>
      </c>
      <c r="I137" s="199">
        <f t="shared" ref="I137:J137" si="179">I90/I43</f>
        <v>13.493080041503479</v>
      </c>
      <c r="J137" s="199">
        <f t="shared" si="179"/>
        <v>15.042665324792244</v>
      </c>
      <c r="K137" s="113">
        <f t="shared" si="171"/>
        <v>17.75704714492602</v>
      </c>
      <c r="L137" s="162">
        <f t="shared" si="171"/>
        <v>20.487047112572963</v>
      </c>
      <c r="N137" s="197">
        <f t="shared" si="109"/>
        <v>0.1537417761729053</v>
      </c>
    </row>
    <row r="138" spans="1:14" ht="20.100000000000001" customHeight="1" thickBot="1">
      <c r="A138" s="22"/>
      <c r="B138" t="s">
        <v>85</v>
      </c>
      <c r="C138" s="198">
        <f t="shared" si="171"/>
        <v>5.5137378600481446</v>
      </c>
      <c r="D138" s="199">
        <f t="shared" si="171"/>
        <v>6.1936626195732156</v>
      </c>
      <c r="E138" s="199">
        <f t="shared" si="171"/>
        <v>6.5642748365134818</v>
      </c>
      <c r="F138" s="199">
        <f t="shared" si="171"/>
        <v>7.7352744919623904</v>
      </c>
      <c r="G138" s="199">
        <f t="shared" ref="G138:H138" si="180">G91/G44</f>
        <v>8.2624648876404496</v>
      </c>
      <c r="H138" s="199">
        <f t="shared" si="180"/>
        <v>6.8024935912374742</v>
      </c>
      <c r="I138" s="199">
        <f t="shared" ref="I138:J138" si="181">I91/I44</f>
        <v>10.173739791716983</v>
      </c>
      <c r="J138" s="199">
        <f t="shared" si="181"/>
        <v>10.865991349763323</v>
      </c>
      <c r="K138" s="113">
        <f t="shared" si="171"/>
        <v>11.760503525154288</v>
      </c>
      <c r="L138" s="162">
        <f t="shared" si="171"/>
        <v>12.608420537738125</v>
      </c>
      <c r="N138" s="31">
        <f t="shared" si="109"/>
        <v>7.2098699751268758E-2</v>
      </c>
    </row>
    <row r="139" spans="1:14" ht="20.100000000000001" customHeight="1" thickBot="1">
      <c r="A139" s="71" t="s">
        <v>20</v>
      </c>
      <c r="B139" s="96"/>
      <c r="C139" s="109">
        <f t="shared" si="171"/>
        <v>4.7569112942824816</v>
      </c>
      <c r="D139" s="110">
        <f t="shared" si="171"/>
        <v>5.1415914345030833</v>
      </c>
      <c r="E139" s="110">
        <f t="shared" si="171"/>
        <v>5.4155944930994329</v>
      </c>
      <c r="F139" s="110">
        <f t="shared" si="171"/>
        <v>5.4857998961083991</v>
      </c>
      <c r="G139" s="110">
        <f t="shared" ref="G139:H139" si="182">G92/G45</f>
        <v>4.8001473258470018</v>
      </c>
      <c r="H139" s="110">
        <f t="shared" si="182"/>
        <v>4.927343918472844</v>
      </c>
      <c r="I139" s="110">
        <f t="shared" ref="I139" si="183">I92/I45</f>
        <v>5.7101078473977855</v>
      </c>
      <c r="J139" s="110">
        <f>J92/J45</f>
        <v>6.8419952840184699</v>
      </c>
      <c r="K139" s="158">
        <f t="shared" si="171"/>
        <v>7.6015271333613299</v>
      </c>
      <c r="L139" s="172">
        <f t="shared" si="171"/>
        <v>7.8269744712880689</v>
      </c>
      <c r="N139" s="122">
        <f t="shared" si="109"/>
        <v>2.9658163941466868E-2</v>
      </c>
    </row>
    <row r="140" spans="1:14" ht="20.100000000000001" customHeight="1">
      <c r="A140" s="22"/>
      <c r="B140" t="s">
        <v>84</v>
      </c>
      <c r="C140" s="251">
        <f t="shared" si="171"/>
        <v>4.1281331506122632</v>
      </c>
      <c r="D140" s="252">
        <f t="shared" si="171"/>
        <v>4.474090918187315</v>
      </c>
      <c r="E140" s="252">
        <f t="shared" si="171"/>
        <v>4.7237006255893252</v>
      </c>
      <c r="F140" s="252">
        <f t="shared" si="171"/>
        <v>4.6644637939891123</v>
      </c>
      <c r="G140" s="252">
        <f t="shared" ref="G140:H140" si="184">G93/G46</f>
        <v>4.1303115336817093</v>
      </c>
      <c r="H140" s="252">
        <f t="shared" si="184"/>
        <v>4.2761958485544378</v>
      </c>
      <c r="I140" s="252">
        <f t="shared" ref="I140:J140" si="185">I93/I46</f>
        <v>4.9374537415629014</v>
      </c>
      <c r="J140" s="252">
        <f t="shared" si="185"/>
        <v>5.8029698672603329</v>
      </c>
      <c r="K140" s="253">
        <f t="shared" si="171"/>
        <v>6.4684625819862243</v>
      </c>
      <c r="L140" s="255">
        <f t="shared" si="171"/>
        <v>6.6730175423849865</v>
      </c>
      <c r="N140" s="197">
        <f t="shared" si="109"/>
        <v>3.1623427948461749E-2</v>
      </c>
    </row>
    <row r="141" spans="1:14" ht="20.100000000000001" customHeight="1" thickBot="1">
      <c r="A141" s="28"/>
      <c r="B141" s="23" t="s">
        <v>85</v>
      </c>
      <c r="C141" s="200">
        <f t="shared" si="171"/>
        <v>5.5421843588111157</v>
      </c>
      <c r="D141" s="201">
        <f t="shared" si="171"/>
        <v>5.9504971717461377</v>
      </c>
      <c r="E141" s="201">
        <f t="shared" si="171"/>
        <v>6.3398117121222475</v>
      </c>
      <c r="F141" s="201">
        <f t="shared" si="171"/>
        <v>6.6284046144894235</v>
      </c>
      <c r="G141" s="201">
        <f t="shared" ref="G141:H141" si="186">G94/G47</f>
        <v>5.6970768792299262</v>
      </c>
      <c r="H141" s="201">
        <f t="shared" si="186"/>
        <v>5.7936494226773991</v>
      </c>
      <c r="I141" s="201">
        <f t="shared" ref="I141:J141" si="187">I94/I47</f>
        <v>6.6838240554319004</v>
      </c>
      <c r="J141" s="201">
        <f t="shared" si="187"/>
        <v>8.0788272798506551</v>
      </c>
      <c r="K141" s="116">
        <f t="shared" si="171"/>
        <v>8.8969618765537177</v>
      </c>
      <c r="L141" s="257">
        <f t="shared" si="171"/>
        <v>9.1654339666221993</v>
      </c>
      <c r="N141" s="31">
        <f t="shared" si="109"/>
        <v>3.0175704222807753E-2</v>
      </c>
    </row>
  </sheetData>
  <mergeCells count="56">
    <mergeCell ref="W52:W53"/>
    <mergeCell ref="L99:L100"/>
    <mergeCell ref="W5:W6"/>
    <mergeCell ref="L5:L6"/>
    <mergeCell ref="A5:B6"/>
    <mergeCell ref="C5:C6"/>
    <mergeCell ref="D5:D6"/>
    <mergeCell ref="E5:E6"/>
    <mergeCell ref="F5:F6"/>
    <mergeCell ref="V5:V6"/>
    <mergeCell ref="S5:S6"/>
    <mergeCell ref="U5:U6"/>
    <mergeCell ref="G5:G6"/>
    <mergeCell ref="R5:R6"/>
    <mergeCell ref="A99:B100"/>
    <mergeCell ref="C99:C100"/>
    <mergeCell ref="Y5:Z5"/>
    <mergeCell ref="A52:B53"/>
    <mergeCell ref="C52:C53"/>
    <mergeCell ref="D52:D53"/>
    <mergeCell ref="E52:E53"/>
    <mergeCell ref="F52:F53"/>
    <mergeCell ref="H52:H53"/>
    <mergeCell ref="K5:K6"/>
    <mergeCell ref="N5:N6"/>
    <mergeCell ref="O5:O6"/>
    <mergeCell ref="P5:P6"/>
    <mergeCell ref="Q5:Q6"/>
    <mergeCell ref="S52:S53"/>
    <mergeCell ref="T5:T6"/>
    <mergeCell ref="I52:I53"/>
    <mergeCell ref="Y52:Z52"/>
    <mergeCell ref="D99:D100"/>
    <mergeCell ref="E99:E100"/>
    <mergeCell ref="F99:F100"/>
    <mergeCell ref="T52:T53"/>
    <mergeCell ref="I99:I100"/>
    <mergeCell ref="G52:G53"/>
    <mergeCell ref="V52:V53"/>
    <mergeCell ref="U52:U53"/>
    <mergeCell ref="N99:N100"/>
    <mergeCell ref="K52:K53"/>
    <mergeCell ref="N52:N53"/>
    <mergeCell ref="O52:O53"/>
    <mergeCell ref="P52:P53"/>
    <mergeCell ref="L52:L53"/>
    <mergeCell ref="R52:R53"/>
    <mergeCell ref="Q52:Q53"/>
    <mergeCell ref="K99:K100"/>
    <mergeCell ref="J5:J6"/>
    <mergeCell ref="J52:J53"/>
    <mergeCell ref="J99:J100"/>
    <mergeCell ref="G99:G100"/>
    <mergeCell ref="H5:H6"/>
    <mergeCell ref="I5:I6"/>
    <mergeCell ref="H99:H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AD13599-08ED-4BE5-AA22-892B2DA7AB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3" id="{AA826A86-2D46-4728-B0B6-883B430AD0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2" id="{7490B3AE-3EA0-4D52-92FB-6D577DDF12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Z141"/>
  <sheetViews>
    <sheetView workbookViewId="0">
      <selection activeCell="Y32" sqref="Y32"/>
    </sheetView>
  </sheetViews>
  <sheetFormatPr defaultRowHeight="15"/>
  <cols>
    <col min="1" max="1" width="3.42578125" customWidth="1"/>
    <col min="2" max="2" width="19.5703125" customWidth="1"/>
    <col min="3" max="12" width="11.140625" customWidth="1"/>
    <col min="13" max="13" width="2.5703125" customWidth="1"/>
    <col min="14" max="23" width="10.7109375" customWidth="1"/>
    <col min="24" max="24" width="2.5703125" customWidth="1"/>
    <col min="25" max="26" width="11.140625" customWidth="1"/>
  </cols>
  <sheetData>
    <row r="1" spans="1:26">
      <c r="A1" s="1" t="s">
        <v>59</v>
      </c>
    </row>
    <row r="2" spans="1:26">
      <c r="A2" s="1"/>
    </row>
    <row r="3" spans="1:26">
      <c r="A3" s="1" t="s">
        <v>21</v>
      </c>
      <c r="N3" s="1" t="s">
        <v>23</v>
      </c>
      <c r="Y3" s="1" t="s">
        <v>93</v>
      </c>
    </row>
    <row r="4" spans="1:26" ht="15.75" thickBot="1"/>
    <row r="5" spans="1:26" ht="24" customHeight="1">
      <c r="A5" s="378" t="s">
        <v>35</v>
      </c>
      <c r="B5" s="379"/>
      <c r="C5" s="382">
        <v>2016</v>
      </c>
      <c r="D5" s="376">
        <v>2017</v>
      </c>
      <c r="E5" s="376">
        <v>2018</v>
      </c>
      <c r="F5" s="376">
        <v>2019</v>
      </c>
      <c r="G5" s="376">
        <v>2020</v>
      </c>
      <c r="H5" s="376">
        <v>2021</v>
      </c>
      <c r="I5" s="376">
        <v>2022</v>
      </c>
      <c r="J5" s="376">
        <v>2023</v>
      </c>
      <c r="K5" s="376">
        <v>2024</v>
      </c>
      <c r="L5" s="390">
        <v>2025</v>
      </c>
      <c r="N5" s="388">
        <v>2016</v>
      </c>
      <c r="O5" s="376">
        <v>2017</v>
      </c>
      <c r="P5" s="376">
        <v>2018</v>
      </c>
      <c r="Q5" s="449">
        <v>2019</v>
      </c>
      <c r="R5" s="384">
        <v>2020</v>
      </c>
      <c r="S5" s="384">
        <v>2021</v>
      </c>
      <c r="T5" s="384">
        <v>2022</v>
      </c>
      <c r="U5" s="384">
        <v>2023</v>
      </c>
      <c r="V5" s="384">
        <v>2024</v>
      </c>
      <c r="W5" s="439">
        <v>2025</v>
      </c>
      <c r="Y5" s="386" t="s">
        <v>87</v>
      </c>
      <c r="Z5" s="387"/>
    </row>
    <row r="6" spans="1:26" ht="21.75" customHeight="1" thickBot="1">
      <c r="A6" s="380"/>
      <c r="B6" s="381"/>
      <c r="C6" s="383"/>
      <c r="D6" s="377"/>
      <c r="E6" s="377"/>
      <c r="F6" s="377"/>
      <c r="G6" s="377"/>
      <c r="H6" s="377"/>
      <c r="I6" s="377"/>
      <c r="J6" s="377"/>
      <c r="K6" s="377"/>
      <c r="L6" s="391"/>
      <c r="N6" s="389"/>
      <c r="O6" s="377"/>
      <c r="P6" s="377"/>
      <c r="Q6" s="462"/>
      <c r="R6" s="385"/>
      <c r="S6" s="385"/>
      <c r="T6" s="385"/>
      <c r="U6" s="385"/>
      <c r="V6" s="385"/>
      <c r="W6" s="465"/>
      <c r="Y6" s="124" t="s">
        <v>0</v>
      </c>
      <c r="Z6" s="125" t="s">
        <v>37</v>
      </c>
    </row>
    <row r="7" spans="1:26" ht="20.100000000000001" customHeight="1" thickBot="1">
      <c r="A7" s="5" t="s">
        <v>10</v>
      </c>
      <c r="B7" s="6"/>
      <c r="C7" s="12">
        <v>13923523</v>
      </c>
      <c r="D7" s="13">
        <v>14250667</v>
      </c>
      <c r="E7" s="13">
        <v>14740881</v>
      </c>
      <c r="F7" s="13">
        <v>15427097</v>
      </c>
      <c r="G7" s="13">
        <v>16506960</v>
      </c>
      <c r="H7" s="13">
        <v>16927304</v>
      </c>
      <c r="I7" s="13">
        <v>16428880.964</v>
      </c>
      <c r="J7" s="33">
        <v>10732747.769999996</v>
      </c>
      <c r="K7" s="33">
        <v>10542169.906000001</v>
      </c>
      <c r="L7" s="14">
        <v>10630740.617000002</v>
      </c>
      <c r="N7" s="128">
        <f t="shared" ref="N7:T7" si="0">C7/C45</f>
        <v>0.16536349576249246</v>
      </c>
      <c r="O7" s="206">
        <f t="shared" si="0"/>
        <v>0.16833139212026724</v>
      </c>
      <c r="P7" s="19">
        <f t="shared" si="0"/>
        <v>0.17126180081872189</v>
      </c>
      <c r="Q7" s="19">
        <f t="shared" si="0"/>
        <v>0.1698304316496147</v>
      </c>
      <c r="R7" s="19">
        <f t="shared" si="0"/>
        <v>0.17460757547808103</v>
      </c>
      <c r="S7" s="298">
        <f t="shared" si="0"/>
        <v>0.16913629499685798</v>
      </c>
      <c r="T7" s="298">
        <f t="shared" si="0"/>
        <v>0.16839517927939734</v>
      </c>
      <c r="U7" s="298">
        <f t="shared" ref="U7" si="1">J7/J45</f>
        <v>0.16070061954422959</v>
      </c>
      <c r="V7" s="298">
        <f t="shared" ref="V7" si="2">K7/K45</f>
        <v>0.15429654552624258</v>
      </c>
      <c r="W7" s="191">
        <f>L7/L45</f>
        <v>0.1544586027281166</v>
      </c>
      <c r="Y7" s="98">
        <f>(L7-K7)/K7</f>
        <v>8.4015636050023875E-3</v>
      </c>
      <c r="Z7" s="97">
        <f>(W7-V7)/V7</f>
        <v>1.0502970194264539E-3</v>
      </c>
    </row>
    <row r="8" spans="1:26" ht="20.100000000000001" customHeight="1">
      <c r="A8" s="22"/>
      <c r="B8" t="s">
        <v>84</v>
      </c>
      <c r="C8" s="9">
        <v>381068</v>
      </c>
      <c r="D8" s="10">
        <v>358757</v>
      </c>
      <c r="E8" s="10">
        <v>453395</v>
      </c>
      <c r="F8" s="10">
        <v>486953</v>
      </c>
      <c r="G8" s="10">
        <v>446178</v>
      </c>
      <c r="H8" s="10">
        <v>591382</v>
      </c>
      <c r="I8" s="10">
        <v>831163.81200000003</v>
      </c>
      <c r="J8" s="32">
        <v>378704.61700000003</v>
      </c>
      <c r="K8" s="32">
        <v>433353.17600000009</v>
      </c>
      <c r="L8" s="11">
        <v>519369.22799999994</v>
      </c>
      <c r="N8" s="74">
        <f t="shared" ref="N8:T8" si="3">C8/C7</f>
        <v>2.7368648006686237E-2</v>
      </c>
      <c r="O8" s="34">
        <f t="shared" si="3"/>
        <v>2.5174751469527707E-2</v>
      </c>
      <c r="P8" s="16">
        <f t="shared" si="3"/>
        <v>3.0757659599857025E-2</v>
      </c>
      <c r="Q8" s="16">
        <f t="shared" si="3"/>
        <v>3.156478500135184E-2</v>
      </c>
      <c r="R8" s="16">
        <f t="shared" si="3"/>
        <v>2.7029689294697509E-2</v>
      </c>
      <c r="S8" s="294">
        <f t="shared" si="3"/>
        <v>3.4936573479155332E-2</v>
      </c>
      <c r="T8" s="294">
        <f t="shared" si="3"/>
        <v>5.0591626649514269E-2</v>
      </c>
      <c r="U8" s="294">
        <f t="shared" ref="U8" si="4">J8/J7</f>
        <v>3.5284963842954466E-2</v>
      </c>
      <c r="V8" s="294">
        <f t="shared" ref="V8" si="5">K8/K7</f>
        <v>4.1106639322267061E-2</v>
      </c>
      <c r="W8" s="75">
        <f>L8/L7</f>
        <v>4.8855413438406894E-2</v>
      </c>
      <c r="Y8" s="103">
        <f t="shared" ref="Y8:Y47" si="6">(L8-K8)/K8</f>
        <v>0.19848949255191298</v>
      </c>
      <c r="Z8" s="100">
        <f t="shared" ref="Z8:Z47" si="7">(W8-V8)/V8</f>
        <v>0.18850419892979184</v>
      </c>
    </row>
    <row r="9" spans="1:26" ht="20.100000000000001" customHeight="1" thickBot="1">
      <c r="A9" s="22"/>
      <c r="B9" t="s">
        <v>85</v>
      </c>
      <c r="C9" s="9">
        <v>13542455</v>
      </c>
      <c r="D9" s="10">
        <v>13891910</v>
      </c>
      <c r="E9" s="10">
        <v>14287486</v>
      </c>
      <c r="F9" s="10">
        <v>14940144</v>
      </c>
      <c r="G9" s="10">
        <v>16060782</v>
      </c>
      <c r="H9" s="10">
        <v>16335922</v>
      </c>
      <c r="I9" s="10">
        <v>15597717.151999999</v>
      </c>
      <c r="J9" s="32">
        <v>10354043.152999995</v>
      </c>
      <c r="K9" s="32">
        <v>10108816.73</v>
      </c>
      <c r="L9" s="11">
        <v>10111371.389000002</v>
      </c>
      <c r="N9" s="74">
        <f t="shared" ref="N9:T9" si="8">C9/C7</f>
        <v>0.97263135199331374</v>
      </c>
      <c r="O9" s="34">
        <f t="shared" si="8"/>
        <v>0.97482524853047225</v>
      </c>
      <c r="P9" s="16">
        <f t="shared" si="8"/>
        <v>0.96924234040014301</v>
      </c>
      <c r="Q9" s="16">
        <f t="shared" si="8"/>
        <v>0.96843521499864815</v>
      </c>
      <c r="R9" s="16">
        <f t="shared" si="8"/>
        <v>0.97297031070530249</v>
      </c>
      <c r="S9" s="294">
        <f t="shared" si="8"/>
        <v>0.96506342652084465</v>
      </c>
      <c r="T9" s="294">
        <f t="shared" si="8"/>
        <v>0.94940837335048567</v>
      </c>
      <c r="U9" s="294">
        <f t="shared" ref="U9" si="9">J9/J7</f>
        <v>0.96471503615704546</v>
      </c>
      <c r="V9" s="294">
        <f t="shared" ref="V9" si="10">K9/K7</f>
        <v>0.9588933606777329</v>
      </c>
      <c r="W9" s="75">
        <f>L9/L7</f>
        <v>0.95114458656159306</v>
      </c>
      <c r="Y9" s="101">
        <f t="shared" si="6"/>
        <v>2.5271592791076822E-4</v>
      </c>
      <c r="Z9" s="100">
        <f t="shared" si="7"/>
        <v>-8.0809550195061371E-3</v>
      </c>
    </row>
    <row r="10" spans="1:26" ht="20.100000000000001" customHeight="1" thickBot="1">
      <c r="A10" s="5" t="s">
        <v>17</v>
      </c>
      <c r="B10" s="6"/>
      <c r="C10" s="12">
        <v>174272</v>
      </c>
      <c r="D10" s="13">
        <v>210679</v>
      </c>
      <c r="E10" s="13">
        <v>127287</v>
      </c>
      <c r="F10" s="13">
        <v>120389</v>
      </c>
      <c r="G10" s="13">
        <v>121021</v>
      </c>
      <c r="H10" s="13">
        <v>141038</v>
      </c>
      <c r="I10" s="13">
        <v>135145.299</v>
      </c>
      <c r="J10" s="33">
        <v>116969.22999999998</v>
      </c>
      <c r="K10" s="33">
        <v>117317.49799999999</v>
      </c>
      <c r="L10" s="14">
        <v>107821.96199999997</v>
      </c>
      <c r="N10" s="128">
        <f t="shared" ref="N10:T10" si="11">C10/C45</f>
        <v>2.069751106348665E-3</v>
      </c>
      <c r="O10" s="206">
        <f t="shared" si="11"/>
        <v>2.4885775073198876E-3</v>
      </c>
      <c r="P10" s="19">
        <f t="shared" si="11"/>
        <v>1.47883975461254E-3</v>
      </c>
      <c r="Q10" s="19">
        <f t="shared" si="11"/>
        <v>1.3253119388479545E-3</v>
      </c>
      <c r="R10" s="19">
        <f t="shared" si="11"/>
        <v>1.2801377959317066E-3</v>
      </c>
      <c r="S10" s="298">
        <f t="shared" si="11"/>
        <v>1.4092406430325146E-3</v>
      </c>
      <c r="T10" s="298">
        <f t="shared" si="11"/>
        <v>1.3852323176326569E-3</v>
      </c>
      <c r="U10" s="298">
        <f t="shared" ref="U10" si="12">J10/J45</f>
        <v>1.7513714224378432E-3</v>
      </c>
      <c r="V10" s="298">
        <f t="shared" ref="V10" si="13">K10/K45</f>
        <v>1.7170738882589462E-3</v>
      </c>
      <c r="W10" s="191">
        <f>L10/L45</f>
        <v>1.5665916603488583E-3</v>
      </c>
      <c r="Y10" s="98">
        <f t="shared" si="6"/>
        <v>-8.0938787153473246E-2</v>
      </c>
      <c r="Z10" s="97">
        <f t="shared" si="7"/>
        <v>-8.7638760882137512E-2</v>
      </c>
    </row>
    <row r="11" spans="1:26" ht="20.100000000000001" customHeight="1">
      <c r="A11" s="22"/>
      <c r="B11" t="s">
        <v>84</v>
      </c>
      <c r="C11" s="9">
        <v>157229</v>
      </c>
      <c r="D11" s="10">
        <v>187425</v>
      </c>
      <c r="E11" s="10">
        <v>93946</v>
      </c>
      <c r="F11" s="10">
        <v>78996</v>
      </c>
      <c r="G11" s="10">
        <v>80861</v>
      </c>
      <c r="H11" s="10">
        <v>85208</v>
      </c>
      <c r="I11" s="10">
        <v>75852.434000000008</v>
      </c>
      <c r="J11" s="32">
        <v>75001.861999999994</v>
      </c>
      <c r="K11" s="32">
        <v>77199.321999999986</v>
      </c>
      <c r="L11" s="11">
        <v>65640.882999999973</v>
      </c>
      <c r="N11" s="74">
        <f t="shared" ref="N11:T11" si="14">C11/C10</f>
        <v>0.90220459970620637</v>
      </c>
      <c r="O11" s="34">
        <f t="shared" si="14"/>
        <v>0.88962355051998543</v>
      </c>
      <c r="P11" s="16">
        <f t="shared" si="14"/>
        <v>0.73806437420946369</v>
      </c>
      <c r="Q11" s="16">
        <f t="shared" si="14"/>
        <v>0.65617290616252311</v>
      </c>
      <c r="R11" s="16">
        <f t="shared" si="14"/>
        <v>0.668156766181076</v>
      </c>
      <c r="S11" s="294">
        <f t="shared" si="14"/>
        <v>0.60414923637601214</v>
      </c>
      <c r="T11" s="294">
        <f t="shared" si="14"/>
        <v>0.56126579734009108</v>
      </c>
      <c r="U11" s="294">
        <f t="shared" ref="U11" si="15">J11/J10</f>
        <v>0.64121018835466392</v>
      </c>
      <c r="V11" s="294">
        <f t="shared" ref="V11" si="16">K11/K10</f>
        <v>0.65803757594625811</v>
      </c>
      <c r="W11" s="75">
        <f>L11/L10</f>
        <v>0.60878954326577728</v>
      </c>
      <c r="Y11" s="103">
        <f t="shared" si="6"/>
        <v>-0.14972202735148393</v>
      </c>
      <c r="Z11" s="100">
        <f t="shared" si="7"/>
        <v>-7.4840760589791791E-2</v>
      </c>
    </row>
    <row r="12" spans="1:26" ht="20.100000000000001" customHeight="1" thickBot="1">
      <c r="A12" s="22"/>
      <c r="B12" t="s">
        <v>85</v>
      </c>
      <c r="C12" s="9">
        <v>17043</v>
      </c>
      <c r="D12" s="10">
        <v>23254</v>
      </c>
      <c r="E12" s="10">
        <v>33341</v>
      </c>
      <c r="F12" s="10">
        <v>41393</v>
      </c>
      <c r="G12" s="10">
        <v>40160</v>
      </c>
      <c r="H12" s="10">
        <v>55830</v>
      </c>
      <c r="I12" s="10">
        <v>59292.864999999991</v>
      </c>
      <c r="J12" s="32">
        <v>41967.367999999995</v>
      </c>
      <c r="K12" s="32">
        <v>40118.175999999999</v>
      </c>
      <c r="L12" s="11">
        <v>42181.078999999998</v>
      </c>
      <c r="N12" s="74">
        <f t="shared" ref="N12:T12" si="17">C12/C10</f>
        <v>9.7795400293793605E-2</v>
      </c>
      <c r="O12" s="34">
        <f t="shared" si="17"/>
        <v>0.11037644948001461</v>
      </c>
      <c r="P12" s="16">
        <f t="shared" si="17"/>
        <v>0.26193562579053636</v>
      </c>
      <c r="Q12" s="16">
        <f t="shared" si="17"/>
        <v>0.34382709383747684</v>
      </c>
      <c r="R12" s="16">
        <f t="shared" si="17"/>
        <v>0.331843233818924</v>
      </c>
      <c r="S12" s="294">
        <f t="shared" si="17"/>
        <v>0.39585076362398786</v>
      </c>
      <c r="T12" s="294">
        <f t="shared" si="17"/>
        <v>0.43873420265990898</v>
      </c>
      <c r="U12" s="294">
        <f t="shared" ref="U12" si="18">J12/J10</f>
        <v>0.35878981164533613</v>
      </c>
      <c r="V12" s="294">
        <f t="shared" ref="V12" si="19">K12/K10</f>
        <v>0.34196242405374178</v>
      </c>
      <c r="W12" s="75">
        <f>L12/L10</f>
        <v>0.39121045673422278</v>
      </c>
      <c r="Y12" s="101">
        <f t="shared" si="6"/>
        <v>5.1420657808570323E-2</v>
      </c>
      <c r="Z12" s="100">
        <f t="shared" si="7"/>
        <v>0.14401591875703082</v>
      </c>
    </row>
    <row r="13" spans="1:26" ht="20.100000000000001" customHeight="1" thickBot="1">
      <c r="A13" s="5" t="s">
        <v>14</v>
      </c>
      <c r="B13" s="6"/>
      <c r="C13" s="12">
        <v>8286318</v>
      </c>
      <c r="D13" s="13">
        <v>9244831</v>
      </c>
      <c r="E13" s="13">
        <v>9042959</v>
      </c>
      <c r="F13" s="13">
        <v>8375287</v>
      </c>
      <c r="G13" s="13">
        <v>9732336</v>
      </c>
      <c r="H13" s="13">
        <v>11137124</v>
      </c>
      <c r="I13" s="13">
        <v>11588959.969999995</v>
      </c>
      <c r="J13" s="33">
        <v>9094887.4609999973</v>
      </c>
      <c r="K13" s="33">
        <v>9895507.9619999994</v>
      </c>
      <c r="L13" s="14">
        <v>10573630.956999997</v>
      </c>
      <c r="N13" s="128">
        <f t="shared" ref="N13:T13" si="20">C13/C45</f>
        <v>9.8412916865915676E-2</v>
      </c>
      <c r="O13" s="206">
        <f t="shared" si="20"/>
        <v>0.10920157436466674</v>
      </c>
      <c r="P13" s="19">
        <f t="shared" si="20"/>
        <v>0.10506247510375184</v>
      </c>
      <c r="Q13" s="19">
        <f t="shared" si="20"/>
        <v>9.2200017047887009E-2</v>
      </c>
      <c r="R13" s="19">
        <f t="shared" si="20"/>
        <v>0.10294685349077269</v>
      </c>
      <c r="S13" s="298">
        <f t="shared" si="20"/>
        <v>0.11128127020585127</v>
      </c>
      <c r="T13" s="298">
        <f t="shared" si="20"/>
        <v>0.11878623967671401</v>
      </c>
      <c r="U13" s="298">
        <f t="shared" ref="U13" si="21">J13/J45</f>
        <v>0.13617706117654765</v>
      </c>
      <c r="V13" s="298">
        <f t="shared" ref="V13" si="22">K13/K45</f>
        <v>0.14483191870157935</v>
      </c>
      <c r="W13" s="191">
        <f>L13/L45</f>
        <v>0.15362883191499258</v>
      </c>
      <c r="Y13" s="98">
        <f t="shared" si="6"/>
        <v>6.8528366366241655E-2</v>
      </c>
      <c r="Z13" s="97">
        <f t="shared" si="7"/>
        <v>6.0738774244501484E-2</v>
      </c>
    </row>
    <row r="14" spans="1:26" ht="20.100000000000001" customHeight="1">
      <c r="A14" s="22"/>
      <c r="B14" t="s">
        <v>84</v>
      </c>
      <c r="C14" s="9">
        <v>1161317</v>
      </c>
      <c r="D14" s="10">
        <v>954592</v>
      </c>
      <c r="E14" s="10">
        <v>809004</v>
      </c>
      <c r="F14" s="10">
        <v>447947</v>
      </c>
      <c r="G14" s="10">
        <v>355278</v>
      </c>
      <c r="H14" s="10">
        <v>415043</v>
      </c>
      <c r="I14" s="10">
        <v>338662.37100000022</v>
      </c>
      <c r="J14" s="32">
        <v>325287.29500000016</v>
      </c>
      <c r="K14" s="32">
        <v>303376.88800000015</v>
      </c>
      <c r="L14" s="11">
        <v>352511.62500000006</v>
      </c>
      <c r="N14" s="74">
        <f t="shared" ref="N14:T14" si="23">C14/C13</f>
        <v>0.14014873674893963</v>
      </c>
      <c r="O14" s="34">
        <f t="shared" si="23"/>
        <v>0.10325683617147788</v>
      </c>
      <c r="P14" s="16">
        <f t="shared" si="23"/>
        <v>8.9462309847915936E-2</v>
      </c>
      <c r="Q14" s="16">
        <f t="shared" si="23"/>
        <v>5.3484376117499018E-2</v>
      </c>
      <c r="R14" s="16">
        <f t="shared" si="23"/>
        <v>3.6504904886144496E-2</v>
      </c>
      <c r="S14" s="294">
        <f t="shared" si="23"/>
        <v>3.726662287319419E-2</v>
      </c>
      <c r="T14" s="294">
        <f t="shared" si="23"/>
        <v>2.9222844144486278E-2</v>
      </c>
      <c r="U14" s="294">
        <f t="shared" ref="U14" si="24">J14/J13</f>
        <v>3.5765950529335552E-2</v>
      </c>
      <c r="V14" s="294">
        <f t="shared" ref="V14" si="25">K14/K13</f>
        <v>3.0658040917657357E-2</v>
      </c>
      <c r="W14" s="75">
        <f>L14/L13</f>
        <v>3.3338748669550354E-2</v>
      </c>
      <c r="Y14" s="103">
        <f t="shared" si="6"/>
        <v>0.16195939421726774</v>
      </c>
      <c r="Z14" s="100">
        <f t="shared" si="7"/>
        <v>8.7438977561969902E-2</v>
      </c>
    </row>
    <row r="15" spans="1:26" ht="20.100000000000001" customHeight="1" thickBot="1">
      <c r="A15" s="22"/>
      <c r="B15" t="s">
        <v>85</v>
      </c>
      <c r="C15" s="9">
        <v>7125001</v>
      </c>
      <c r="D15" s="10">
        <v>8290239</v>
      </c>
      <c r="E15" s="10">
        <v>8233955</v>
      </c>
      <c r="F15" s="10">
        <v>7927340</v>
      </c>
      <c r="G15" s="10">
        <v>9377058</v>
      </c>
      <c r="H15" s="10">
        <v>10722081</v>
      </c>
      <c r="I15" s="10">
        <v>11250297.598999996</v>
      </c>
      <c r="J15" s="32">
        <v>8769600.1659999974</v>
      </c>
      <c r="K15" s="32">
        <v>9592131.0739999991</v>
      </c>
      <c r="L15" s="11">
        <v>10221119.331999997</v>
      </c>
      <c r="N15" s="74">
        <f t="shared" ref="N15:T15" si="26">C15/C13</f>
        <v>0.85985126325106032</v>
      </c>
      <c r="O15" s="34">
        <f t="shared" si="26"/>
        <v>0.89674316382852215</v>
      </c>
      <c r="P15" s="16">
        <f t="shared" si="26"/>
        <v>0.91053769015208408</v>
      </c>
      <c r="Q15" s="16">
        <f t="shared" si="26"/>
        <v>0.94651562388250099</v>
      </c>
      <c r="R15" s="16">
        <f t="shared" si="26"/>
        <v>0.96349509511385545</v>
      </c>
      <c r="S15" s="294">
        <f t="shared" si="26"/>
        <v>0.96273337712680584</v>
      </c>
      <c r="T15" s="294">
        <f t="shared" si="26"/>
        <v>0.97077715585551383</v>
      </c>
      <c r="U15" s="294">
        <f t="shared" ref="U15" si="27">J15/J13</f>
        <v>0.96423404947066449</v>
      </c>
      <c r="V15" s="294">
        <f t="shared" ref="V15" si="28">K15/K13</f>
        <v>0.96934195908234266</v>
      </c>
      <c r="W15" s="75">
        <f>L15/L13</f>
        <v>0.96666125133044967</v>
      </c>
      <c r="Y15" s="101">
        <f t="shared" si="6"/>
        <v>6.5573359365876993E-2</v>
      </c>
      <c r="Z15" s="100">
        <f t="shared" si="7"/>
        <v>-2.7654923288689278E-3</v>
      </c>
    </row>
    <row r="16" spans="1:26" ht="20.100000000000001" customHeight="1" thickBot="1">
      <c r="A16" s="5" t="s">
        <v>8</v>
      </c>
      <c r="B16" s="6"/>
      <c r="C16" s="12">
        <v>68843</v>
      </c>
      <c r="D16" s="13">
        <v>42685</v>
      </c>
      <c r="E16" s="13">
        <v>135956</v>
      </c>
      <c r="F16" s="13">
        <v>183998</v>
      </c>
      <c r="G16" s="13">
        <v>53281</v>
      </c>
      <c r="H16" s="13"/>
      <c r="I16" s="13"/>
      <c r="J16" s="33"/>
      <c r="K16" s="33"/>
      <c r="L16" s="14"/>
      <c r="N16" s="128">
        <f t="shared" ref="N16:T16" si="29">C16/C45</f>
        <v>8.1761772065714027E-4</v>
      </c>
      <c r="O16" s="206">
        <f t="shared" si="29"/>
        <v>5.042027487312423E-4</v>
      </c>
      <c r="P16" s="19">
        <f t="shared" si="29"/>
        <v>1.579557517092103E-3</v>
      </c>
      <c r="Q16" s="19">
        <f t="shared" si="29"/>
        <v>2.0255567047167593E-3</v>
      </c>
      <c r="R16" s="19">
        <f t="shared" si="29"/>
        <v>5.6359658162663724E-4</v>
      </c>
      <c r="S16" s="298">
        <f t="shared" si="29"/>
        <v>0</v>
      </c>
      <c r="T16" s="298">
        <f t="shared" si="29"/>
        <v>0</v>
      </c>
      <c r="U16" s="298">
        <f t="shared" ref="U16" si="30">J16/J45</f>
        <v>0</v>
      </c>
      <c r="V16" s="298">
        <f t="shared" ref="V16" si="31">K16/K45</f>
        <v>0</v>
      </c>
      <c r="W16" s="191">
        <f>L16/L45</f>
        <v>0</v>
      </c>
      <c r="Y16" s="98"/>
      <c r="Z16" s="97"/>
    </row>
    <row r="17" spans="1:26" ht="20.100000000000001" customHeight="1" thickBot="1">
      <c r="A17" s="22"/>
      <c r="B17" t="s">
        <v>84</v>
      </c>
      <c r="C17" s="9">
        <v>68843</v>
      </c>
      <c r="D17" s="10">
        <v>42685</v>
      </c>
      <c r="E17" s="10">
        <v>135956</v>
      </c>
      <c r="F17" s="10">
        <v>183998</v>
      </c>
      <c r="G17" s="10">
        <v>53281</v>
      </c>
      <c r="H17" s="10"/>
      <c r="I17" s="10"/>
      <c r="J17" s="32"/>
      <c r="K17" s="32"/>
      <c r="L17" s="11"/>
      <c r="N17" s="74">
        <f>C17/C16</f>
        <v>1</v>
      </c>
      <c r="O17" s="34">
        <f>D17/D16</f>
        <v>1</v>
      </c>
      <c r="P17" s="16">
        <f>E17/E16</f>
        <v>1</v>
      </c>
      <c r="Q17" s="16">
        <f>F17/F16</f>
        <v>1</v>
      </c>
      <c r="R17" s="16">
        <f>G17/G16</f>
        <v>1</v>
      </c>
      <c r="S17" s="294"/>
      <c r="T17" s="294"/>
      <c r="U17" s="294"/>
      <c r="V17" s="294"/>
      <c r="W17" s="75"/>
      <c r="Y17" s="145"/>
      <c r="Z17" s="100"/>
    </row>
    <row r="18" spans="1:26" ht="20.100000000000001" customHeight="1" thickBot="1">
      <c r="A18" s="5" t="s">
        <v>15</v>
      </c>
      <c r="B18" s="6"/>
      <c r="C18" s="12">
        <v>12210</v>
      </c>
      <c r="D18" s="13">
        <v>14609</v>
      </c>
      <c r="E18" s="13">
        <v>13775</v>
      </c>
      <c r="F18" s="13">
        <v>9955</v>
      </c>
      <c r="G18" s="13">
        <v>9151</v>
      </c>
      <c r="H18" s="13">
        <v>11208</v>
      </c>
      <c r="I18" s="13">
        <v>9194.7579999999998</v>
      </c>
      <c r="J18" s="33">
        <v>7481.4550000000008</v>
      </c>
      <c r="K18" s="33">
        <v>5504.9449999999997</v>
      </c>
      <c r="L18" s="14">
        <v>4060.3519999999999</v>
      </c>
      <c r="N18" s="128">
        <f t="shared" ref="N18:T18" si="32">C18/C45</f>
        <v>1.450127444943376E-4</v>
      </c>
      <c r="O18" s="206">
        <f t="shared" si="32"/>
        <v>1.7256408471862995E-4</v>
      </c>
      <c r="P18" s="19">
        <f t="shared" si="32"/>
        <v>1.6004004823578008E-4</v>
      </c>
      <c r="Q18" s="19">
        <f t="shared" si="32"/>
        <v>1.095904140015399E-4</v>
      </c>
      <c r="R18" s="19">
        <f t="shared" si="32"/>
        <v>9.6797588605044142E-5</v>
      </c>
      <c r="S18" s="298">
        <f t="shared" si="32"/>
        <v>1.119894576433899E-4</v>
      </c>
      <c r="T18" s="298">
        <f t="shared" si="32"/>
        <v>9.4245793443480504E-5</v>
      </c>
      <c r="U18" s="298">
        <f t="shared" ref="U18" si="33">J18/J45</f>
        <v>1.1201925912699193E-4</v>
      </c>
      <c r="V18" s="298">
        <f t="shared" ref="V18" si="34">K18/K45</f>
        <v>8.0571078287073979E-5</v>
      </c>
      <c r="W18" s="191">
        <f>L18/L45</f>
        <v>5.8994600573868331E-5</v>
      </c>
      <c r="Y18" s="98">
        <f t="shared" si="6"/>
        <v>-0.26241733568636927</v>
      </c>
      <c r="Z18" s="97">
        <f t="shared" si="7"/>
        <v>-0.26779432734322933</v>
      </c>
    </row>
    <row r="19" spans="1:26" ht="20.100000000000001" customHeight="1">
      <c r="A19" s="22"/>
      <c r="B19" t="s">
        <v>84</v>
      </c>
      <c r="C19" s="9">
        <v>8251</v>
      </c>
      <c r="D19" s="10">
        <v>10349</v>
      </c>
      <c r="E19" s="10">
        <v>11059</v>
      </c>
      <c r="F19" s="10">
        <v>7035</v>
      </c>
      <c r="G19" s="10">
        <v>5145</v>
      </c>
      <c r="H19" s="10">
        <v>6418</v>
      </c>
      <c r="I19" s="10">
        <v>5557.7199999999993</v>
      </c>
      <c r="J19" s="32">
        <v>3489.92</v>
      </c>
      <c r="K19" s="32">
        <v>1725.6910000000003</v>
      </c>
      <c r="L19" s="11">
        <v>1015.9889999999997</v>
      </c>
      <c r="N19" s="74">
        <f t="shared" ref="N19:T19" si="35">C19/C18</f>
        <v>0.67575757575757578</v>
      </c>
      <c r="O19" s="34">
        <f t="shared" si="35"/>
        <v>0.70839893216510375</v>
      </c>
      <c r="P19" s="16">
        <f t="shared" si="35"/>
        <v>0.80283121597096185</v>
      </c>
      <c r="Q19" s="16">
        <f t="shared" si="35"/>
        <v>0.70668006027122054</v>
      </c>
      <c r="R19" s="16">
        <f t="shared" si="35"/>
        <v>0.56223363566823303</v>
      </c>
      <c r="S19" s="294">
        <f t="shared" si="35"/>
        <v>0.5726266952177016</v>
      </c>
      <c r="T19" s="294">
        <f t="shared" si="35"/>
        <v>0.60444440190813065</v>
      </c>
      <c r="U19" s="294">
        <f t="shared" ref="U19" si="36">J19/J18</f>
        <v>0.4664761065862188</v>
      </c>
      <c r="V19" s="294">
        <f t="shared" ref="V19" si="37">K19/K18</f>
        <v>0.31348015284439723</v>
      </c>
      <c r="W19" s="75">
        <f>L19/L18</f>
        <v>0.25022190194347677</v>
      </c>
      <c r="Y19" s="103">
        <f t="shared" si="6"/>
        <v>-0.41125670818240373</v>
      </c>
      <c r="Z19" s="100">
        <f t="shared" si="7"/>
        <v>-0.20179347983258158</v>
      </c>
    </row>
    <row r="20" spans="1:26" ht="20.100000000000001" customHeight="1" thickBot="1">
      <c r="A20" s="22"/>
      <c r="B20" t="s">
        <v>85</v>
      </c>
      <c r="C20" s="9">
        <v>3959</v>
      </c>
      <c r="D20" s="10">
        <v>4260</v>
      </c>
      <c r="E20" s="10">
        <v>2716</v>
      </c>
      <c r="F20" s="10">
        <v>2920</v>
      </c>
      <c r="G20" s="10">
        <v>4006</v>
      </c>
      <c r="H20" s="10">
        <v>4790</v>
      </c>
      <c r="I20" s="10">
        <v>3637.038</v>
      </c>
      <c r="J20" s="32">
        <v>3991.5350000000008</v>
      </c>
      <c r="K20" s="32">
        <v>3779.2539999999995</v>
      </c>
      <c r="L20" s="11">
        <v>3044.3630000000003</v>
      </c>
      <c r="N20" s="74">
        <f t="shared" ref="N20:T20" si="38">C20/C18</f>
        <v>0.32424242424242422</v>
      </c>
      <c r="O20" s="34">
        <f t="shared" si="38"/>
        <v>0.29160106783489631</v>
      </c>
      <c r="P20" s="16">
        <f t="shared" si="38"/>
        <v>0.19716878402903812</v>
      </c>
      <c r="Q20" s="16">
        <f t="shared" si="38"/>
        <v>0.29331993972877951</v>
      </c>
      <c r="R20" s="16">
        <f t="shared" si="38"/>
        <v>0.43776636433176702</v>
      </c>
      <c r="S20" s="294">
        <f t="shared" si="38"/>
        <v>0.42737330478229835</v>
      </c>
      <c r="T20" s="294">
        <f t="shared" si="38"/>
        <v>0.3955555980918693</v>
      </c>
      <c r="U20" s="294">
        <f t="shared" ref="U20" si="39">J20/J18</f>
        <v>0.53352389341378115</v>
      </c>
      <c r="V20" s="294">
        <f t="shared" ref="V20" si="40">K20/K18</f>
        <v>0.68651984715560277</v>
      </c>
      <c r="W20" s="75">
        <f>L20/L18</f>
        <v>0.74977809805652329</v>
      </c>
      <c r="Y20" s="101">
        <f t="shared" si="6"/>
        <v>-0.19445398483404377</v>
      </c>
      <c r="Z20" s="100">
        <f t="shared" si="7"/>
        <v>9.2143367978380908E-2</v>
      </c>
    </row>
    <row r="21" spans="1:26" ht="20.100000000000001" customHeight="1" thickBot="1">
      <c r="A21" s="5" t="s">
        <v>18</v>
      </c>
      <c r="B21" s="6"/>
      <c r="C21" s="12">
        <v>1041669</v>
      </c>
      <c r="D21" s="13">
        <v>717548</v>
      </c>
      <c r="E21" s="13">
        <v>967173</v>
      </c>
      <c r="F21" s="13">
        <v>806154</v>
      </c>
      <c r="G21" s="13">
        <v>478640</v>
      </c>
      <c r="H21" s="13">
        <v>349735</v>
      </c>
      <c r="I21" s="13">
        <v>252953.54499999993</v>
      </c>
      <c r="J21" s="33">
        <v>201911.38699999999</v>
      </c>
      <c r="K21" s="33">
        <v>188751.00199999998</v>
      </c>
      <c r="L21" s="14">
        <v>175808.12</v>
      </c>
      <c r="N21" s="128">
        <f t="shared" ref="N21:T21" si="41">C21/C45</f>
        <v>1.2371439848048497E-2</v>
      </c>
      <c r="O21" s="206">
        <f t="shared" si="41"/>
        <v>8.4758035362915655E-3</v>
      </c>
      <c r="P21" s="19">
        <f t="shared" si="41"/>
        <v>1.123676323574186E-2</v>
      </c>
      <c r="Q21" s="19">
        <f t="shared" si="41"/>
        <v>8.8746108095426827E-3</v>
      </c>
      <c r="R21" s="19">
        <f t="shared" si="41"/>
        <v>5.0629655567608267E-3</v>
      </c>
      <c r="S21" s="298">
        <f t="shared" si="41"/>
        <v>3.4945247117158249E-3</v>
      </c>
      <c r="T21" s="298">
        <f t="shared" si="41"/>
        <v>2.5927607396373175E-3</v>
      </c>
      <c r="U21" s="298">
        <f t="shared" ref="U21" si="42">J21/J45</f>
        <v>3.0232039063315015E-3</v>
      </c>
      <c r="V21" s="298">
        <f t="shared" ref="V21" si="43">K21/K45</f>
        <v>2.7625837785673888E-3</v>
      </c>
      <c r="W21" s="191">
        <f>L21/L45</f>
        <v>2.554391790919288E-3</v>
      </c>
      <c r="Y21" s="98">
        <f t="shared" si="6"/>
        <v>-6.8571196247212418E-2</v>
      </c>
      <c r="Z21" s="97">
        <f t="shared" si="7"/>
        <v>-7.5361329948901781E-2</v>
      </c>
    </row>
    <row r="22" spans="1:26" ht="20.100000000000001" customHeight="1">
      <c r="A22" s="22"/>
      <c r="B22" t="s">
        <v>84</v>
      </c>
      <c r="C22" s="9">
        <v>777575</v>
      </c>
      <c r="D22" s="10">
        <v>510815</v>
      </c>
      <c r="E22" s="10">
        <v>757052</v>
      </c>
      <c r="F22" s="10">
        <v>585717</v>
      </c>
      <c r="G22" s="10">
        <v>292042</v>
      </c>
      <c r="H22" s="10">
        <v>165330</v>
      </c>
      <c r="I22" s="10">
        <v>66036.573999999964</v>
      </c>
      <c r="J22" s="32">
        <v>41330.760999999999</v>
      </c>
      <c r="K22" s="32">
        <v>38577.433000000005</v>
      </c>
      <c r="L22" s="11">
        <v>30277.101999999999</v>
      </c>
      <c r="N22" s="74">
        <f t="shared" ref="N22:T22" si="44">C22/C21</f>
        <v>0.7464703279064655</v>
      </c>
      <c r="O22" s="34">
        <f t="shared" si="44"/>
        <v>0.71188965755601019</v>
      </c>
      <c r="P22" s="16">
        <f t="shared" si="44"/>
        <v>0.7827472437712798</v>
      </c>
      <c r="Q22" s="16">
        <f t="shared" si="44"/>
        <v>0.72655720867228846</v>
      </c>
      <c r="R22" s="16">
        <f t="shared" si="44"/>
        <v>0.61014959050643491</v>
      </c>
      <c r="S22" s="294">
        <f t="shared" si="44"/>
        <v>0.47272935222382662</v>
      </c>
      <c r="T22" s="294">
        <f t="shared" si="44"/>
        <v>0.26106206181059838</v>
      </c>
      <c r="U22" s="294">
        <f t="shared" ref="U22" si="45">J22/J21</f>
        <v>0.20469752406782288</v>
      </c>
      <c r="V22" s="294">
        <f t="shared" ref="V22" si="46">K22/K21</f>
        <v>0.20438266600566182</v>
      </c>
      <c r="W22" s="75">
        <f>L22/L21</f>
        <v>0.17221674402752274</v>
      </c>
      <c r="Y22" s="103">
        <f t="shared" si="6"/>
        <v>-0.21516027258734413</v>
      </c>
      <c r="Z22" s="100">
        <f t="shared" si="7"/>
        <v>-0.15738087092595232</v>
      </c>
    </row>
    <row r="23" spans="1:26" ht="20.100000000000001" customHeight="1" thickBot="1">
      <c r="A23" s="22"/>
      <c r="B23" t="s">
        <v>85</v>
      </c>
      <c r="C23" s="9">
        <v>264094</v>
      </c>
      <c r="D23" s="10">
        <v>206733</v>
      </c>
      <c r="E23" s="10">
        <v>210121</v>
      </c>
      <c r="F23" s="10">
        <v>220437</v>
      </c>
      <c r="G23" s="10">
        <v>186598</v>
      </c>
      <c r="H23" s="10">
        <v>184405</v>
      </c>
      <c r="I23" s="10">
        <v>186916.97099999996</v>
      </c>
      <c r="J23" s="32">
        <v>160580.62599999999</v>
      </c>
      <c r="K23" s="32">
        <v>150173.56899999999</v>
      </c>
      <c r="L23" s="11">
        <v>145531.01799999998</v>
      </c>
      <c r="N23" s="74">
        <f t="shared" ref="N23:T23" si="47">C23/C21</f>
        <v>0.2535296720935345</v>
      </c>
      <c r="O23" s="34">
        <f t="shared" si="47"/>
        <v>0.28811034244398981</v>
      </c>
      <c r="P23" s="16">
        <f t="shared" si="47"/>
        <v>0.2172527562287202</v>
      </c>
      <c r="Q23" s="16">
        <f t="shared" si="47"/>
        <v>0.2734427913277116</v>
      </c>
      <c r="R23" s="16">
        <f t="shared" si="47"/>
        <v>0.38985040949356509</v>
      </c>
      <c r="S23" s="294">
        <f t="shared" si="47"/>
        <v>0.52727064777617338</v>
      </c>
      <c r="T23" s="294">
        <f t="shared" si="47"/>
        <v>0.73893793818940157</v>
      </c>
      <c r="U23" s="294">
        <f t="shared" ref="U23" si="48">J23/J21</f>
        <v>0.79530247593217707</v>
      </c>
      <c r="V23" s="294">
        <f t="shared" ref="V23" si="49">K23/K21</f>
        <v>0.79561733399433821</v>
      </c>
      <c r="W23" s="75">
        <f>L23/L21</f>
        <v>0.82778325597247715</v>
      </c>
      <c r="Y23" s="101">
        <f t="shared" si="6"/>
        <v>-3.0914567929060853E-2</v>
      </c>
      <c r="Z23" s="100">
        <f t="shared" si="7"/>
        <v>4.0428885349508795E-2</v>
      </c>
    </row>
    <row r="24" spans="1:26" ht="20.100000000000001" customHeight="1" thickBot="1">
      <c r="A24" s="5" t="s">
        <v>19</v>
      </c>
      <c r="B24" s="6"/>
      <c r="C24" s="12">
        <v>3608437</v>
      </c>
      <c r="D24" s="13">
        <v>4385682</v>
      </c>
      <c r="E24" s="13">
        <v>4504040</v>
      </c>
      <c r="F24" s="13">
        <v>4397791</v>
      </c>
      <c r="G24" s="13">
        <v>4263106</v>
      </c>
      <c r="H24" s="13">
        <v>4333103</v>
      </c>
      <c r="I24" s="13">
        <v>4435619.8089999994</v>
      </c>
      <c r="J24" s="33">
        <v>2783856.2729999991</v>
      </c>
      <c r="K24" s="33">
        <v>2840181.8340000012</v>
      </c>
      <c r="L24" s="14">
        <v>2714438.9870000002</v>
      </c>
      <c r="N24" s="128">
        <f t="shared" ref="N24:T24" si="50">C24/C45</f>
        <v>4.2855802842335304E-2</v>
      </c>
      <c r="O24" s="206">
        <f t="shared" si="50"/>
        <v>5.1804449325550714E-2</v>
      </c>
      <c r="P24" s="19">
        <f t="shared" si="50"/>
        <v>5.2328622784456109E-2</v>
      </c>
      <c r="Q24" s="19">
        <f t="shared" si="50"/>
        <v>4.8413434091636981E-2</v>
      </c>
      <c r="R24" s="19">
        <f t="shared" si="50"/>
        <v>4.5094348242563143E-2</v>
      </c>
      <c r="S24" s="298">
        <f t="shared" si="50"/>
        <v>4.3296025596265678E-2</v>
      </c>
      <c r="T24" s="298">
        <f t="shared" si="50"/>
        <v>4.5464873389035841E-2</v>
      </c>
      <c r="U24" s="298">
        <f t="shared" ref="U24" si="51">J24/J45</f>
        <v>4.1682469147711086E-2</v>
      </c>
      <c r="V24" s="298">
        <f t="shared" ref="V24" si="52">K24/K45</f>
        <v>4.1569264160993331E-2</v>
      </c>
      <c r="W24" s="191">
        <f>L24/L45</f>
        <v>3.9439251527995794E-2</v>
      </c>
      <c r="Y24" s="98">
        <f t="shared" si="6"/>
        <v>-4.4272815738318302E-2</v>
      </c>
      <c r="Z24" s="97">
        <f t="shared" si="7"/>
        <v>-5.1240085096243823E-2</v>
      </c>
    </row>
    <row r="25" spans="1:26" ht="20.100000000000001" customHeight="1">
      <c r="A25" s="22"/>
      <c r="B25" t="s">
        <v>84</v>
      </c>
      <c r="C25" s="9">
        <v>914613</v>
      </c>
      <c r="D25" s="10">
        <v>1469477</v>
      </c>
      <c r="E25" s="10">
        <v>1744737</v>
      </c>
      <c r="F25" s="10">
        <v>1579137</v>
      </c>
      <c r="G25" s="10">
        <v>1231763</v>
      </c>
      <c r="H25" s="10">
        <v>1090887</v>
      </c>
      <c r="I25" s="10">
        <v>1058312.7519999996</v>
      </c>
      <c r="J25" s="32">
        <v>751328.37199999974</v>
      </c>
      <c r="K25" s="32">
        <v>796668.9110000002</v>
      </c>
      <c r="L25" s="11">
        <v>811694.1649999998</v>
      </c>
      <c r="N25" s="74">
        <f t="shared" ref="N25:T25" si="53">C25/C24</f>
        <v>0.25346514294138989</v>
      </c>
      <c r="O25" s="34">
        <f t="shared" si="53"/>
        <v>0.33506236886304114</v>
      </c>
      <c r="P25" s="16">
        <f t="shared" si="53"/>
        <v>0.38737155975524196</v>
      </c>
      <c r="Q25" s="16">
        <f t="shared" si="53"/>
        <v>0.35907504472131579</v>
      </c>
      <c r="R25" s="16">
        <f t="shared" si="53"/>
        <v>0.28893557889482457</v>
      </c>
      <c r="S25" s="294">
        <f t="shared" si="53"/>
        <v>0.25175653567431933</v>
      </c>
      <c r="T25" s="294">
        <f t="shared" si="53"/>
        <v>0.23859410805512518</v>
      </c>
      <c r="U25" s="294">
        <f t="shared" ref="U25" si="54">J25/J24</f>
        <v>0.26988763007881045</v>
      </c>
      <c r="V25" s="294">
        <f t="shared" ref="V25" si="55">K25/K24</f>
        <v>0.28049926292148797</v>
      </c>
      <c r="W25" s="75">
        <f>L25/L24</f>
        <v>0.29902833288475744</v>
      </c>
      <c r="Y25" s="103">
        <f t="shared" si="6"/>
        <v>1.8860098332617883E-2</v>
      </c>
      <c r="Z25" s="100">
        <f t="shared" si="7"/>
        <v>6.6057464002876112E-2</v>
      </c>
    </row>
    <row r="26" spans="1:26" ht="20.100000000000001" customHeight="1" thickBot="1">
      <c r="A26" s="22"/>
      <c r="B26" t="s">
        <v>85</v>
      </c>
      <c r="C26" s="9">
        <v>2693824</v>
      </c>
      <c r="D26" s="10">
        <v>2916205</v>
      </c>
      <c r="E26" s="10">
        <v>2759303</v>
      </c>
      <c r="F26" s="10">
        <v>2818654</v>
      </c>
      <c r="G26" s="10">
        <v>3031343</v>
      </c>
      <c r="H26" s="10">
        <v>3242216</v>
      </c>
      <c r="I26" s="10">
        <v>3377307.0569999996</v>
      </c>
      <c r="J26" s="32">
        <v>2032527.9009999996</v>
      </c>
      <c r="K26" s="32">
        <v>2043512.9230000011</v>
      </c>
      <c r="L26" s="11">
        <v>1902744.8220000004</v>
      </c>
      <c r="N26" s="74">
        <f t="shared" ref="N26:T26" si="56">C26/C24</f>
        <v>0.74653485705861011</v>
      </c>
      <c r="O26" s="34">
        <f t="shared" si="56"/>
        <v>0.66493763113695881</v>
      </c>
      <c r="P26" s="16">
        <f t="shared" si="56"/>
        <v>0.61262844024475804</v>
      </c>
      <c r="Q26" s="16">
        <f t="shared" si="56"/>
        <v>0.64092495527868421</v>
      </c>
      <c r="R26" s="16">
        <f t="shared" si="56"/>
        <v>0.71106442110517543</v>
      </c>
      <c r="S26" s="294">
        <f t="shared" si="56"/>
        <v>0.74824346432568067</v>
      </c>
      <c r="T26" s="294">
        <f t="shared" si="56"/>
        <v>0.76140589194487474</v>
      </c>
      <c r="U26" s="294">
        <f t="shared" ref="U26" si="57">J26/J24</f>
        <v>0.73011236992118966</v>
      </c>
      <c r="V26" s="294">
        <f t="shared" ref="V26" si="58">K26/K24</f>
        <v>0.71950073707851203</v>
      </c>
      <c r="W26" s="75">
        <f>L26/L24</f>
        <v>0.70097166711524261</v>
      </c>
      <c r="Y26" s="101">
        <f t="shared" si="6"/>
        <v>-6.8885349055363254E-2</v>
      </c>
      <c r="Z26" s="100">
        <f t="shared" si="7"/>
        <v>-2.5752676833251838E-2</v>
      </c>
    </row>
    <row r="27" spans="1:26" ht="20.100000000000001" customHeight="1" thickBot="1">
      <c r="A27" s="5" t="s">
        <v>83</v>
      </c>
      <c r="B27" s="6"/>
      <c r="C27" s="12">
        <v>255998</v>
      </c>
      <c r="D27" s="13">
        <v>249482</v>
      </c>
      <c r="E27" s="13">
        <v>246420</v>
      </c>
      <c r="F27" s="13">
        <v>310524</v>
      </c>
      <c r="G27" s="13">
        <v>400100</v>
      </c>
      <c r="H27" s="13">
        <v>609201</v>
      </c>
      <c r="I27" s="13">
        <v>704129.67799999996</v>
      </c>
      <c r="J27" s="33">
        <v>733348.19900000002</v>
      </c>
      <c r="K27" s="33">
        <v>666411.56100000022</v>
      </c>
      <c r="L27" s="14">
        <v>887818.74100000015</v>
      </c>
      <c r="N27" s="128">
        <f t="shared" ref="N27:T27" si="59">C27/C45</f>
        <v>3.0403744934530247E-3</v>
      </c>
      <c r="O27" s="206">
        <f t="shared" si="59"/>
        <v>2.9469253873484315E-3</v>
      </c>
      <c r="P27" s="19">
        <f t="shared" si="59"/>
        <v>2.8629450951913561E-3</v>
      </c>
      <c r="Q27" s="19">
        <f t="shared" si="59"/>
        <v>3.4184282990873107E-3</v>
      </c>
      <c r="R27" s="19">
        <f t="shared" si="59"/>
        <v>4.2321839362778014E-3</v>
      </c>
      <c r="S27" s="298">
        <f t="shared" si="59"/>
        <v>6.0870886496976057E-3</v>
      </c>
      <c r="T27" s="298">
        <f t="shared" si="59"/>
        <v>7.2172927433448962E-3</v>
      </c>
      <c r="U27" s="298">
        <f t="shared" ref="U27" si="60">J27/J45</f>
        <v>1.0980367045460253E-2</v>
      </c>
      <c r="V27" s="298">
        <f t="shared" ref="V27" si="61">K27/K45</f>
        <v>9.7536847421258871E-3</v>
      </c>
      <c r="W27" s="191">
        <f>L27/L45</f>
        <v>1.2899500340682204E-2</v>
      </c>
      <c r="Y27" s="98">
        <f t="shared" si="6"/>
        <v>0.33223790365785666</v>
      </c>
      <c r="Z27" s="97">
        <f t="shared" si="7"/>
        <v>0.32252586399164912</v>
      </c>
    </row>
    <row r="28" spans="1:26" ht="20.100000000000001" customHeight="1">
      <c r="A28" s="22"/>
      <c r="B28" t="s">
        <v>84</v>
      </c>
      <c r="C28" s="9">
        <v>99989</v>
      </c>
      <c r="D28" s="10">
        <v>79959</v>
      </c>
      <c r="E28" s="10">
        <v>111398</v>
      </c>
      <c r="F28" s="10">
        <v>185264</v>
      </c>
      <c r="G28" s="10">
        <v>225504</v>
      </c>
      <c r="H28" s="10">
        <v>319766</v>
      </c>
      <c r="I28" s="10">
        <v>329028.06700000004</v>
      </c>
      <c r="J28" s="32">
        <v>370095.08799999993</v>
      </c>
      <c r="K28" s="32">
        <v>239917.46400000004</v>
      </c>
      <c r="L28" s="11">
        <v>416011.12300000002</v>
      </c>
      <c r="N28" s="74">
        <f t="shared" ref="N28:T28" si="62">C28/C27</f>
        <v>0.39058508269595854</v>
      </c>
      <c r="O28" s="34">
        <f t="shared" si="62"/>
        <v>0.32050007615779896</v>
      </c>
      <c r="P28" s="16">
        <f t="shared" si="62"/>
        <v>0.45206557909260614</v>
      </c>
      <c r="Q28" s="16">
        <f t="shared" si="62"/>
        <v>0.59661733070551715</v>
      </c>
      <c r="R28" s="16">
        <f t="shared" si="62"/>
        <v>0.56361909522619347</v>
      </c>
      <c r="S28" s="294">
        <f t="shared" si="62"/>
        <v>0.52489408257701486</v>
      </c>
      <c r="T28" s="294">
        <f t="shared" si="62"/>
        <v>0.46728333896472984</v>
      </c>
      <c r="U28" s="294">
        <f t="shared" ref="U28" si="63">J28/J27</f>
        <v>0.50466488975450519</v>
      </c>
      <c r="V28" s="294">
        <f t="shared" ref="V28" si="64">K28/K27</f>
        <v>0.36001395840130085</v>
      </c>
      <c r="W28" s="75">
        <f>L28/L27</f>
        <v>0.46857664046539871</v>
      </c>
      <c r="Y28" s="103">
        <f t="shared" si="6"/>
        <v>0.73397599351083487</v>
      </c>
      <c r="Z28" s="100">
        <f t="shared" si="7"/>
        <v>0.30155131358291687</v>
      </c>
    </row>
    <row r="29" spans="1:26" ht="20.100000000000001" customHeight="1" thickBot="1">
      <c r="A29" s="22"/>
      <c r="B29" t="s">
        <v>85</v>
      </c>
      <c r="C29" s="9">
        <v>156009</v>
      </c>
      <c r="D29" s="10">
        <v>169523</v>
      </c>
      <c r="E29" s="10">
        <v>135022</v>
      </c>
      <c r="F29" s="10">
        <v>125260</v>
      </c>
      <c r="G29" s="10">
        <v>174596</v>
      </c>
      <c r="H29" s="10">
        <v>289435</v>
      </c>
      <c r="I29" s="10">
        <v>375101.61099999992</v>
      </c>
      <c r="J29" s="32">
        <v>363253.11100000009</v>
      </c>
      <c r="K29" s="32">
        <v>426494.09700000013</v>
      </c>
      <c r="L29" s="11">
        <v>471807.61800000007</v>
      </c>
      <c r="N29" s="74">
        <f t="shared" ref="N29:T29" si="65">C29/C27</f>
        <v>0.6094149173040414</v>
      </c>
      <c r="O29" s="34">
        <f t="shared" si="65"/>
        <v>0.67949992384220104</v>
      </c>
      <c r="P29" s="16">
        <f t="shared" si="65"/>
        <v>0.54793442090739386</v>
      </c>
      <c r="Q29" s="16">
        <f t="shared" si="65"/>
        <v>0.40338266929448285</v>
      </c>
      <c r="R29" s="16">
        <f t="shared" si="65"/>
        <v>0.43638090477380653</v>
      </c>
      <c r="S29" s="294">
        <f t="shared" si="65"/>
        <v>0.47510591742298519</v>
      </c>
      <c r="T29" s="294">
        <f t="shared" si="65"/>
        <v>0.53271666103527016</v>
      </c>
      <c r="U29" s="294">
        <f t="shared" ref="U29" si="66">J29/J27</f>
        <v>0.49533511024549481</v>
      </c>
      <c r="V29" s="294">
        <f t="shared" ref="V29" si="67">K29/K27</f>
        <v>0.6399860415986991</v>
      </c>
      <c r="W29" s="75">
        <f>L29/L27</f>
        <v>0.53142335953460118</v>
      </c>
      <c r="Y29" s="101">
        <f t="shared" si="6"/>
        <v>0.10624653733484132</v>
      </c>
      <c r="Z29" s="100">
        <f t="shared" si="7"/>
        <v>-0.16963289041883783</v>
      </c>
    </row>
    <row r="30" spans="1:26" ht="20.100000000000001" customHeight="1" thickBot="1">
      <c r="A30" s="5" t="s">
        <v>9</v>
      </c>
      <c r="B30" s="6"/>
      <c r="C30" s="12">
        <v>2984288</v>
      </c>
      <c r="D30" s="13">
        <v>3836769</v>
      </c>
      <c r="E30" s="13">
        <v>4461888</v>
      </c>
      <c r="F30" s="13">
        <v>4418467</v>
      </c>
      <c r="G30" s="13">
        <v>4329174</v>
      </c>
      <c r="H30" s="13">
        <v>4501098</v>
      </c>
      <c r="I30" s="13">
        <v>4381285.0579999983</v>
      </c>
      <c r="J30" s="33">
        <v>3403141.4210000015</v>
      </c>
      <c r="K30" s="33">
        <v>3138440.2569999998</v>
      </c>
      <c r="L30" s="14">
        <v>3226861.1100000003</v>
      </c>
      <c r="N30" s="128">
        <f t="shared" ref="N30:T30" si="68">C30/C45</f>
        <v>3.5443062509542815E-2</v>
      </c>
      <c r="O30" s="206">
        <f t="shared" si="68"/>
        <v>4.5320592152906639E-2</v>
      </c>
      <c r="P30" s="19">
        <f t="shared" si="68"/>
        <v>5.1838894427778462E-2</v>
      </c>
      <c r="Q30" s="19">
        <f t="shared" si="68"/>
        <v>4.8641047491927873E-2</v>
      </c>
      <c r="R30" s="19">
        <f t="shared" si="68"/>
        <v>4.57932033495414E-2</v>
      </c>
      <c r="S30" s="298">
        <f t="shared" si="68"/>
        <v>4.4974618470712616E-2</v>
      </c>
      <c r="T30" s="298">
        <f t="shared" si="68"/>
        <v>4.4907945004455295E-2</v>
      </c>
      <c r="U30" s="298">
        <f t="shared" ref="U30" si="69">J30/J45</f>
        <v>5.0954978768808827E-2</v>
      </c>
      <c r="V30" s="298">
        <f t="shared" ref="V30" si="70">K30/K45</f>
        <v>4.5934612543095624E-2</v>
      </c>
      <c r="W30" s="191">
        <f>L30/L45</f>
        <v>4.6884452946887221E-2</v>
      </c>
      <c r="Y30" s="98">
        <f t="shared" si="6"/>
        <v>2.8173502045414463E-2</v>
      </c>
      <c r="Z30" s="97">
        <f t="shared" si="7"/>
        <v>2.0678097652406718E-2</v>
      </c>
    </row>
    <row r="31" spans="1:26" ht="20.100000000000001" customHeight="1">
      <c r="A31" s="22"/>
      <c r="B31" t="s">
        <v>84</v>
      </c>
      <c r="C31" s="9">
        <v>2925358</v>
      </c>
      <c r="D31" s="10">
        <v>3769635</v>
      </c>
      <c r="E31" s="10">
        <v>4394172</v>
      </c>
      <c r="F31" s="10">
        <v>4311827</v>
      </c>
      <c r="G31" s="10">
        <v>4215431</v>
      </c>
      <c r="H31" s="10">
        <v>4392626</v>
      </c>
      <c r="I31" s="10">
        <v>4267061.2749999985</v>
      </c>
      <c r="J31" s="32">
        <v>3327104.9320000014</v>
      </c>
      <c r="K31" s="32">
        <v>3070509.2659999998</v>
      </c>
      <c r="L31" s="11">
        <v>3046808.4650000003</v>
      </c>
      <c r="N31" s="74">
        <f t="shared" ref="N31:T31" si="71">C31/C30</f>
        <v>0.98025324633547428</v>
      </c>
      <c r="O31" s="34">
        <f t="shared" si="71"/>
        <v>0.98250246496466165</v>
      </c>
      <c r="P31" s="16">
        <f t="shared" si="71"/>
        <v>0.98482346486509742</v>
      </c>
      <c r="Q31" s="16">
        <f t="shared" si="71"/>
        <v>0.97586493233965532</v>
      </c>
      <c r="R31" s="16">
        <f t="shared" si="71"/>
        <v>0.97372639676760508</v>
      </c>
      <c r="S31" s="294">
        <f t="shared" si="71"/>
        <v>0.97590099126924146</v>
      </c>
      <c r="T31" s="294">
        <f t="shared" si="71"/>
        <v>0.97392915971275751</v>
      </c>
      <c r="U31" s="294">
        <f t="shared" ref="U31" si="72">J31/J30</f>
        <v>0.97765697054762513</v>
      </c>
      <c r="V31" s="294">
        <f t="shared" ref="V31" si="73">K31/K30</f>
        <v>0.97835517472461486</v>
      </c>
      <c r="W31" s="75">
        <f>L31/L30</f>
        <v>0.94420192290209848</v>
      </c>
      <c r="Y31" s="103">
        <f t="shared" si="6"/>
        <v>-7.7188501798188397E-3</v>
      </c>
      <c r="Z31" s="100">
        <f t="shared" si="7"/>
        <v>-3.4908847732245868E-2</v>
      </c>
    </row>
    <row r="32" spans="1:26" ht="20.100000000000001" customHeight="1" thickBot="1">
      <c r="A32" s="22"/>
      <c r="B32" t="s">
        <v>85</v>
      </c>
      <c r="C32" s="9">
        <v>58930</v>
      </c>
      <c r="D32" s="10">
        <v>67134</v>
      </c>
      <c r="E32" s="10">
        <v>67716</v>
      </c>
      <c r="F32" s="10">
        <v>106640</v>
      </c>
      <c r="G32" s="10">
        <v>113743</v>
      </c>
      <c r="H32" s="10">
        <v>108472</v>
      </c>
      <c r="I32" s="10">
        <v>114223.78300000001</v>
      </c>
      <c r="J32" s="32">
        <v>76036.489000000031</v>
      </c>
      <c r="K32" s="32">
        <v>67930.99099999998</v>
      </c>
      <c r="L32" s="11">
        <v>180052.64499999996</v>
      </c>
      <c r="N32" s="74">
        <f t="shared" ref="N32:T32" si="74">C32/C30</f>
        <v>1.9746753664525676E-2</v>
      </c>
      <c r="O32" s="34">
        <f t="shared" si="74"/>
        <v>1.7497535035338328E-2</v>
      </c>
      <c r="P32" s="16">
        <f t="shared" si="74"/>
        <v>1.5176535134902535E-2</v>
      </c>
      <c r="Q32" s="16">
        <f t="shared" si="74"/>
        <v>2.413506766034464E-2</v>
      </c>
      <c r="R32" s="16">
        <f t="shared" si="74"/>
        <v>2.6273603232394908E-2</v>
      </c>
      <c r="S32" s="294">
        <f t="shared" si="74"/>
        <v>2.4099008730758584E-2</v>
      </c>
      <c r="T32" s="294">
        <f t="shared" si="74"/>
        <v>2.6070840287242512E-2</v>
      </c>
      <c r="U32" s="294">
        <f t="shared" ref="U32" si="75">J32/J30</f>
        <v>2.2343029452374909E-2</v>
      </c>
      <c r="V32" s="294">
        <f t="shared" ref="V32" si="76">K32/K30</f>
        <v>2.1644825275385186E-2</v>
      </c>
      <c r="W32" s="75">
        <f>L32/L30</f>
        <v>5.579807709790148E-2</v>
      </c>
      <c r="Y32" s="101">
        <f t="shared" si="6"/>
        <v>1.6505228666544849</v>
      </c>
      <c r="Z32" s="100">
        <f t="shared" si="7"/>
        <v>1.5778945492970033</v>
      </c>
    </row>
    <row r="33" spans="1:26" ht="20.100000000000001" customHeight="1" thickBot="1">
      <c r="A33" s="5" t="s">
        <v>12</v>
      </c>
      <c r="B33" s="6"/>
      <c r="C33" s="12">
        <v>3400350</v>
      </c>
      <c r="D33" s="13">
        <v>3567078</v>
      </c>
      <c r="E33" s="13">
        <v>3607751</v>
      </c>
      <c r="F33" s="13">
        <v>6477360</v>
      </c>
      <c r="G33" s="13">
        <v>6887825</v>
      </c>
      <c r="H33" s="13">
        <v>6921481</v>
      </c>
      <c r="I33" s="13">
        <v>6317862.0709999995</v>
      </c>
      <c r="J33" s="33">
        <v>4064936.3659999971</v>
      </c>
      <c r="K33" s="33">
        <v>3711727.8480000002</v>
      </c>
      <c r="L33" s="14">
        <v>3348730.4250000007</v>
      </c>
      <c r="N33" s="128">
        <f t="shared" ref="N33:T33" si="77">C33/C45</f>
        <v>4.0384446006660184E-2</v>
      </c>
      <c r="O33" s="206">
        <f t="shared" si="77"/>
        <v>4.2134954493118014E-2</v>
      </c>
      <c r="P33" s="19">
        <f t="shared" si="77"/>
        <v>4.1915400657908081E-2</v>
      </c>
      <c r="Q33" s="19">
        <f t="shared" si="77"/>
        <v>7.1306535814868358E-2</v>
      </c>
      <c r="R33" s="19">
        <f t="shared" si="77"/>
        <v>7.2858141266914894E-2</v>
      </c>
      <c r="S33" s="298">
        <f t="shared" si="77"/>
        <v>6.9158895724395777E-2</v>
      </c>
      <c r="T33" s="298">
        <f t="shared" si="77"/>
        <v>6.4757759121867695E-2</v>
      </c>
      <c r="U33" s="298">
        <f t="shared" ref="U33" si="78">J33/J45</f>
        <v>6.0863984361021556E-2</v>
      </c>
      <c r="V33" s="298">
        <f t="shared" ref="V33" si="79">K33/K45</f>
        <v>5.4325322963539265E-2</v>
      </c>
      <c r="W33" s="191">
        <f>L33/L45</f>
        <v>4.8655144640768921E-2</v>
      </c>
      <c r="Y33" s="98">
        <f t="shared" si="6"/>
        <v>-9.7797424236153063E-2</v>
      </c>
      <c r="Z33" s="97">
        <f t="shared" si="7"/>
        <v>-0.10437449817971471</v>
      </c>
    </row>
    <row r="34" spans="1:26" ht="20.100000000000001" customHeight="1">
      <c r="A34" s="22"/>
      <c r="B34" t="s">
        <v>84</v>
      </c>
      <c r="C34" s="9">
        <v>3034857</v>
      </c>
      <c r="D34" s="10">
        <v>3227613</v>
      </c>
      <c r="E34" s="10">
        <v>3272966</v>
      </c>
      <c r="F34" s="10">
        <v>6083618</v>
      </c>
      <c r="G34" s="10">
        <v>6480584</v>
      </c>
      <c r="H34" s="10">
        <v>6529149</v>
      </c>
      <c r="I34" s="10">
        <v>5965580.9989999998</v>
      </c>
      <c r="J34" s="32">
        <v>3765153.1139999973</v>
      </c>
      <c r="K34" s="32">
        <v>3447560.0100000002</v>
      </c>
      <c r="L34" s="11">
        <v>3121614.6090000006</v>
      </c>
      <c r="N34" s="74">
        <f t="shared" ref="N34:T34" si="80">C34/C33</f>
        <v>0.89251312364903612</v>
      </c>
      <c r="O34" s="34">
        <f t="shared" si="80"/>
        <v>0.90483387243003943</v>
      </c>
      <c r="P34" s="16">
        <f t="shared" si="80"/>
        <v>0.90720396169247819</v>
      </c>
      <c r="Q34" s="16">
        <f t="shared" si="80"/>
        <v>0.93921258043400402</v>
      </c>
      <c r="R34" s="16">
        <f t="shared" si="80"/>
        <v>0.94087524000682365</v>
      </c>
      <c r="S34" s="294">
        <f t="shared" si="80"/>
        <v>0.94331675547473148</v>
      </c>
      <c r="T34" s="294">
        <f t="shared" si="80"/>
        <v>0.94424046171931697</v>
      </c>
      <c r="U34" s="294">
        <f t="shared" ref="U34" si="81">J34/J33</f>
        <v>0.92625142806479055</v>
      </c>
      <c r="V34" s="294">
        <f t="shared" ref="V34" si="82">K34/K33</f>
        <v>0.92882887732667629</v>
      </c>
      <c r="W34" s="75">
        <f>L34/L33</f>
        <v>0.93217853121157102</v>
      </c>
      <c r="Y34" s="103">
        <f t="shared" si="6"/>
        <v>-9.4543793307313481E-2</v>
      </c>
      <c r="Z34" s="100">
        <f t="shared" si="7"/>
        <v>3.6063197071731674E-3</v>
      </c>
    </row>
    <row r="35" spans="1:26" ht="20.100000000000001" customHeight="1" thickBot="1">
      <c r="A35" s="22"/>
      <c r="B35" t="s">
        <v>85</v>
      </c>
      <c r="C35" s="9">
        <v>365493</v>
      </c>
      <c r="D35" s="10">
        <v>339465</v>
      </c>
      <c r="E35" s="10">
        <v>334785</v>
      </c>
      <c r="F35" s="10">
        <v>393742</v>
      </c>
      <c r="G35" s="10">
        <v>407241</v>
      </c>
      <c r="H35" s="10">
        <v>392332</v>
      </c>
      <c r="I35" s="10">
        <v>352281.07199999969</v>
      </c>
      <c r="J35" s="32">
        <v>299783.25199999992</v>
      </c>
      <c r="K35" s="32">
        <v>264167.83799999999</v>
      </c>
      <c r="L35" s="11">
        <v>227115.81599999999</v>
      </c>
      <c r="N35" s="74">
        <f t="shared" ref="N35:T35" si="83">C35/C33</f>
        <v>0.10748687635096388</v>
      </c>
      <c r="O35" s="34">
        <f t="shared" si="83"/>
        <v>9.5166127569960624E-2</v>
      </c>
      <c r="P35" s="16">
        <f t="shared" si="83"/>
        <v>9.2796038307521783E-2</v>
      </c>
      <c r="Q35" s="16">
        <f t="shared" si="83"/>
        <v>6.0787419565996023E-2</v>
      </c>
      <c r="R35" s="16">
        <f t="shared" si="83"/>
        <v>5.9124759993176366E-2</v>
      </c>
      <c r="S35" s="294">
        <f t="shared" si="83"/>
        <v>5.668324452526851E-2</v>
      </c>
      <c r="T35" s="294">
        <f t="shared" si="83"/>
        <v>5.5759538280683009E-2</v>
      </c>
      <c r="U35" s="294">
        <f t="shared" ref="U35" si="84">J35/J33</f>
        <v>7.3748571935209506E-2</v>
      </c>
      <c r="V35" s="294">
        <f t="shared" ref="V35" si="85">K35/K33</f>
        <v>7.1171122673323747E-2</v>
      </c>
      <c r="W35" s="75">
        <f>L35/L33</f>
        <v>6.7821468788428957E-2</v>
      </c>
      <c r="Y35" s="101">
        <f t="shared" si="6"/>
        <v>-0.14025939826936842</v>
      </c>
      <c r="Z35" s="100">
        <f t="shared" si="7"/>
        <v>-4.7064789188021372E-2</v>
      </c>
    </row>
    <row r="36" spans="1:26" ht="20.100000000000001" customHeight="1" thickBot="1">
      <c r="A36" s="5" t="s">
        <v>11</v>
      </c>
      <c r="B36" s="6"/>
      <c r="C36" s="12">
        <v>12390972</v>
      </c>
      <c r="D36" s="13">
        <v>13197036</v>
      </c>
      <c r="E36" s="13">
        <v>15907244</v>
      </c>
      <c r="F36" s="13">
        <v>17610905</v>
      </c>
      <c r="G36" s="13">
        <v>19064159</v>
      </c>
      <c r="H36" s="13">
        <v>20499399</v>
      </c>
      <c r="I36" s="13">
        <v>19606994.135999989</v>
      </c>
      <c r="J36" s="33">
        <v>12524632.573000006</v>
      </c>
      <c r="K36" s="33">
        <v>12279381.741999999</v>
      </c>
      <c r="L36" s="14">
        <v>12087374.195</v>
      </c>
      <c r="N36" s="128">
        <f t="shared" ref="N36:T36" si="86">C36/C45</f>
        <v>0.14716206852354555</v>
      </c>
      <c r="O36" s="206">
        <f t="shared" si="86"/>
        <v>0.15588571691004238</v>
      </c>
      <c r="P36" s="19">
        <f t="shared" si="86"/>
        <v>0.18481278381548627</v>
      </c>
      <c r="Q36" s="19">
        <f t="shared" si="86"/>
        <v>0.19387105674452929</v>
      </c>
      <c r="R36" s="19">
        <f t="shared" si="86"/>
        <v>0.20165715440751281</v>
      </c>
      <c r="S36" s="298">
        <f t="shared" si="86"/>
        <v>0.20482838829634628</v>
      </c>
      <c r="T36" s="298">
        <f t="shared" si="86"/>
        <v>0.20097067474630528</v>
      </c>
      <c r="U36" s="298">
        <f t="shared" ref="U36" si="87">J36/J45</f>
        <v>0.18753037499594011</v>
      </c>
      <c r="V36" s="298">
        <f t="shared" ref="V36" si="88">K36/K45</f>
        <v>0.17972259989001685</v>
      </c>
      <c r="W36" s="191">
        <f>L36/L45</f>
        <v>0.17562265848402017</v>
      </c>
      <c r="Y36" s="98">
        <f t="shared" si="6"/>
        <v>-1.5636580980560446E-2</v>
      </c>
      <c r="Z36" s="97">
        <f t="shared" si="7"/>
        <v>-2.2812609034732857E-2</v>
      </c>
    </row>
    <row r="37" spans="1:26" ht="20.100000000000001" customHeight="1">
      <c r="A37" s="22"/>
      <c r="B37" t="s">
        <v>84</v>
      </c>
      <c r="C37" s="9">
        <v>10817653</v>
      </c>
      <c r="D37" s="10">
        <v>11445768</v>
      </c>
      <c r="E37" s="10">
        <v>13933215</v>
      </c>
      <c r="F37" s="10">
        <v>15305327</v>
      </c>
      <c r="G37" s="10">
        <v>16584484</v>
      </c>
      <c r="H37" s="10">
        <v>17817522</v>
      </c>
      <c r="I37" s="10">
        <v>17048810.32599999</v>
      </c>
      <c r="J37" s="32">
        <v>11493082.079000007</v>
      </c>
      <c r="K37" s="32">
        <v>11279131.125999998</v>
      </c>
      <c r="L37" s="11">
        <v>11125730.960000001</v>
      </c>
      <c r="N37" s="74">
        <f t="shared" ref="N37:T37" si="89">C37/C36</f>
        <v>0.87302699094146929</v>
      </c>
      <c r="O37" s="34">
        <f t="shared" si="89"/>
        <v>0.86729838427355965</v>
      </c>
      <c r="P37" s="16">
        <f t="shared" si="89"/>
        <v>0.8759037706343098</v>
      </c>
      <c r="Q37" s="16">
        <f t="shared" si="89"/>
        <v>0.86908236686303175</v>
      </c>
      <c r="R37" s="16">
        <f t="shared" si="89"/>
        <v>0.86993000845198576</v>
      </c>
      <c r="S37" s="294">
        <f t="shared" si="89"/>
        <v>0.86917289623954341</v>
      </c>
      <c r="T37" s="294">
        <f t="shared" si="89"/>
        <v>0.86952697633019782</v>
      </c>
      <c r="U37" s="294">
        <f t="shared" ref="U37" si="90">J37/J36</f>
        <v>0.91763826299992501</v>
      </c>
      <c r="V37" s="294">
        <f t="shared" ref="V37" si="91">K37/K36</f>
        <v>0.91854226564365404</v>
      </c>
      <c r="W37" s="75">
        <f>L37/L36</f>
        <v>0.92044233764205063</v>
      </c>
      <c r="Y37" s="103">
        <f t="shared" si="6"/>
        <v>-1.3600353102233934E-2</v>
      </c>
      <c r="Z37" s="100">
        <f t="shared" si="7"/>
        <v>2.0685732921229762E-3</v>
      </c>
    </row>
    <row r="38" spans="1:26" ht="20.100000000000001" customHeight="1" thickBot="1">
      <c r="A38" s="22"/>
      <c r="B38" t="s">
        <v>85</v>
      </c>
      <c r="C38" s="9">
        <v>1573319</v>
      </c>
      <c r="D38" s="10">
        <v>1751268</v>
      </c>
      <c r="E38" s="10">
        <v>1974029</v>
      </c>
      <c r="F38" s="10">
        <v>2305578</v>
      </c>
      <c r="G38" s="10">
        <v>2479675</v>
      </c>
      <c r="H38" s="10">
        <v>2681877</v>
      </c>
      <c r="I38" s="10">
        <v>2558183.8099999996</v>
      </c>
      <c r="J38" s="32">
        <v>1031550.4939999999</v>
      </c>
      <c r="K38" s="32">
        <v>1000250.6160000002</v>
      </c>
      <c r="L38" s="11">
        <v>961643.23499999964</v>
      </c>
      <c r="N38" s="74">
        <f t="shared" ref="N38:T38" si="92">C38/C36</f>
        <v>0.12697300905853068</v>
      </c>
      <c r="O38" s="34">
        <f t="shared" si="92"/>
        <v>0.1327016157264404</v>
      </c>
      <c r="P38" s="16">
        <f t="shared" si="92"/>
        <v>0.12409622936569024</v>
      </c>
      <c r="Q38" s="16">
        <f t="shared" si="92"/>
        <v>0.13091763313696825</v>
      </c>
      <c r="R38" s="16">
        <f t="shared" si="92"/>
        <v>0.13006999154801427</v>
      </c>
      <c r="S38" s="294">
        <f t="shared" si="92"/>
        <v>0.13082710376045659</v>
      </c>
      <c r="T38" s="294">
        <f t="shared" si="92"/>
        <v>0.13047302366980221</v>
      </c>
      <c r="U38" s="294">
        <f t="shared" ref="U38" si="93">J38/J36</f>
        <v>8.2361737000075055E-2</v>
      </c>
      <c r="V38" s="294">
        <f t="shared" ref="V38" si="94">K38/K36</f>
        <v>8.1457734356345929E-2</v>
      </c>
      <c r="W38" s="75">
        <f>L38/L36</f>
        <v>7.9557662357949338E-2</v>
      </c>
      <c r="Y38" s="101">
        <f t="shared" si="6"/>
        <v>-3.8597707796863293E-2</v>
      </c>
      <c r="Z38" s="100">
        <f t="shared" si="7"/>
        <v>-2.3325863570971841E-2</v>
      </c>
    </row>
    <row r="39" spans="1:26" ht="20.100000000000001" customHeight="1" thickBot="1">
      <c r="A39" s="5" t="s">
        <v>6</v>
      </c>
      <c r="B39" s="6"/>
      <c r="C39" s="12">
        <v>37960402</v>
      </c>
      <c r="D39" s="13">
        <v>34839265</v>
      </c>
      <c r="E39" s="13">
        <v>32218645</v>
      </c>
      <c r="F39" s="13">
        <v>32597080</v>
      </c>
      <c r="G39" s="13">
        <v>32595947</v>
      </c>
      <c r="H39" s="13">
        <v>34535658</v>
      </c>
      <c r="I39" s="13">
        <v>33554669.072000012</v>
      </c>
      <c r="J39" s="33">
        <v>22991244.943000007</v>
      </c>
      <c r="K39" s="33">
        <v>24805539.531000007</v>
      </c>
      <c r="L39" s="14">
        <v>24934868.907000013</v>
      </c>
      <c r="N39" s="128">
        <f t="shared" ref="N39:T39" si="95">C39/C45</f>
        <v>0.45083882687373805</v>
      </c>
      <c r="O39" s="206">
        <f t="shared" si="95"/>
        <v>0.41152754308952011</v>
      </c>
      <c r="P39" s="19">
        <f t="shared" si="95"/>
        <v>0.37432112521898186</v>
      </c>
      <c r="Q39" s="19">
        <f t="shared" si="95"/>
        <v>0.35884756327888662</v>
      </c>
      <c r="R39" s="19">
        <f t="shared" si="95"/>
        <v>0.34479390972547513</v>
      </c>
      <c r="S39" s="298">
        <f t="shared" si="95"/>
        <v>0.34507758822069945</v>
      </c>
      <c r="T39" s="298">
        <f t="shared" si="95"/>
        <v>0.34393362070258476</v>
      </c>
      <c r="U39" s="298">
        <f t="shared" ref="U39" si="96">J39/J45</f>
        <v>0.34424616935102331</v>
      </c>
      <c r="V39" s="298">
        <f t="shared" ref="V39" si="97">K39/K45</f>
        <v>0.36305704553002982</v>
      </c>
      <c r="W39" s="191">
        <f>L39/L45</f>
        <v>0.3622894348889541</v>
      </c>
      <c r="Y39" s="98">
        <f t="shared" si="6"/>
        <v>5.213729612225531E-3</v>
      </c>
      <c r="Z39" s="123">
        <f t="shared" si="7"/>
        <v>-2.1142976028879468E-3</v>
      </c>
    </row>
    <row r="40" spans="1:26" ht="20.100000000000001" customHeight="1">
      <c r="A40" s="22"/>
      <c r="B40" t="s">
        <v>84</v>
      </c>
      <c r="C40" s="9">
        <v>26995721</v>
      </c>
      <c r="D40" s="10">
        <v>25179495</v>
      </c>
      <c r="E40" s="10">
        <v>24074185</v>
      </c>
      <c r="F40" s="10">
        <v>24662414</v>
      </c>
      <c r="G40" s="10">
        <v>24902353</v>
      </c>
      <c r="H40" s="10">
        <v>26397214</v>
      </c>
      <c r="I40" s="10">
        <v>25065495.747000013</v>
      </c>
      <c r="J40" s="32">
        <v>16648905.420000006</v>
      </c>
      <c r="K40" s="32">
        <v>18044115.256000005</v>
      </c>
      <c r="L40" s="11">
        <v>18484208.450000014</v>
      </c>
      <c r="N40" s="74">
        <f t="shared" ref="N40:T40" si="98">C40/C39</f>
        <v>0.711154771227133</v>
      </c>
      <c r="O40" s="34">
        <f t="shared" si="98"/>
        <v>0.7227332436548245</v>
      </c>
      <c r="P40" s="16">
        <f t="shared" si="98"/>
        <v>0.74721283281776751</v>
      </c>
      <c r="Q40" s="16">
        <f t="shared" si="98"/>
        <v>0.75658353447609417</v>
      </c>
      <c r="R40" s="16">
        <f t="shared" si="98"/>
        <v>0.76397083968752311</v>
      </c>
      <c r="S40" s="294">
        <f t="shared" si="98"/>
        <v>0.76434663558458915</v>
      </c>
      <c r="T40" s="294">
        <f t="shared" si="98"/>
        <v>0.74700470725000045</v>
      </c>
      <c r="U40" s="294">
        <f t="shared" ref="U40" si="99">J40/J39</f>
        <v>0.72414110072229854</v>
      </c>
      <c r="V40" s="294">
        <f t="shared" ref="V40" si="100">K40/K39</f>
        <v>0.72742280946761484</v>
      </c>
      <c r="W40" s="75">
        <f>L40/L39</f>
        <v>0.74129960413832008</v>
      </c>
      <c r="Y40" s="103">
        <f t="shared" si="6"/>
        <v>2.438984609420904E-2</v>
      </c>
      <c r="Z40" s="100">
        <f t="shared" si="7"/>
        <v>1.9076655955923855E-2</v>
      </c>
    </row>
    <row r="41" spans="1:26" ht="20.100000000000001" customHeight="1" thickBot="1">
      <c r="A41" s="22"/>
      <c r="B41" t="s">
        <v>85</v>
      </c>
      <c r="C41" s="9">
        <v>10964681</v>
      </c>
      <c r="D41" s="10">
        <v>9659770</v>
      </c>
      <c r="E41" s="10">
        <v>8144460</v>
      </c>
      <c r="F41" s="10">
        <v>7934666</v>
      </c>
      <c r="G41" s="10">
        <v>7693594</v>
      </c>
      <c r="H41" s="10">
        <v>8138444</v>
      </c>
      <c r="I41" s="10">
        <v>8489173.325000003</v>
      </c>
      <c r="J41" s="32">
        <v>6342339.5230000019</v>
      </c>
      <c r="K41" s="32">
        <v>6761424.2750000013</v>
      </c>
      <c r="L41" s="11">
        <v>6450660.4569999976</v>
      </c>
      <c r="N41" s="74">
        <f t="shared" ref="N41:T41" si="101">C41/C39</f>
        <v>0.28884522877286706</v>
      </c>
      <c r="O41" s="34">
        <f t="shared" si="101"/>
        <v>0.2772667563451755</v>
      </c>
      <c r="P41" s="16">
        <f t="shared" si="101"/>
        <v>0.25278716718223254</v>
      </c>
      <c r="Q41" s="16">
        <f t="shared" si="101"/>
        <v>0.24341646552390583</v>
      </c>
      <c r="R41" s="16">
        <f t="shared" si="101"/>
        <v>0.23602916031247689</v>
      </c>
      <c r="S41" s="294">
        <f t="shared" si="101"/>
        <v>0.23565336441541088</v>
      </c>
      <c r="T41" s="294">
        <f t="shared" si="101"/>
        <v>0.25299529274999966</v>
      </c>
      <c r="U41" s="294">
        <f t="shared" ref="U41" si="102">J41/J39</f>
        <v>0.27585889927770146</v>
      </c>
      <c r="V41" s="294">
        <f t="shared" ref="V41" si="103">K41/K39</f>
        <v>0.27257719053238516</v>
      </c>
      <c r="W41" s="75">
        <f>L41/L39</f>
        <v>0.25870039586167992</v>
      </c>
      <c r="Y41" s="101">
        <f t="shared" si="6"/>
        <v>-4.5961295336699404E-2</v>
      </c>
      <c r="Z41" s="100">
        <f t="shared" si="7"/>
        <v>-5.0909596080294633E-2</v>
      </c>
    </row>
    <row r="42" spans="1:26" ht="20.100000000000001" customHeight="1" thickBot="1">
      <c r="A42" s="5" t="s">
        <v>7</v>
      </c>
      <c r="B42" s="6"/>
      <c r="C42" s="12">
        <v>92214</v>
      </c>
      <c r="D42" s="13">
        <v>102073</v>
      </c>
      <c r="E42" s="13">
        <v>98187</v>
      </c>
      <c r="F42" s="13">
        <v>103230</v>
      </c>
      <c r="G42" s="13">
        <v>95779</v>
      </c>
      <c r="H42" s="13">
        <v>114500</v>
      </c>
      <c r="I42" s="13">
        <v>145774.052</v>
      </c>
      <c r="J42" s="33">
        <v>132063.78300000002</v>
      </c>
      <c r="K42" s="33">
        <v>133148.41400000002</v>
      </c>
      <c r="L42" s="14">
        <v>133669.69400000002</v>
      </c>
      <c r="N42" s="128">
        <f t="shared" ref="N42:T42" si="104">C42/C45</f>
        <v>1.095184702768292E-3</v>
      </c>
      <c r="O42" s="206">
        <f t="shared" si="104"/>
        <v>1.2057042795184279E-3</v>
      </c>
      <c r="P42" s="19">
        <f t="shared" si="104"/>
        <v>1.1407515220418539E-3</v>
      </c>
      <c r="Q42" s="19">
        <f t="shared" si="104"/>
        <v>1.1364157144529345E-3</v>
      </c>
      <c r="R42" s="19">
        <f t="shared" si="104"/>
        <v>1.0131325799368947E-3</v>
      </c>
      <c r="S42" s="298">
        <f t="shared" si="104"/>
        <v>1.1440750267815974E-3</v>
      </c>
      <c r="T42" s="298">
        <f t="shared" si="104"/>
        <v>1.4941764855813699E-3</v>
      </c>
      <c r="U42" s="298">
        <f t="shared" ref="U42" si="105">J42/J45</f>
        <v>1.9773810213611969E-3</v>
      </c>
      <c r="V42" s="298">
        <f t="shared" ref="V42" si="106">K42/K45</f>
        <v>1.9487771972642304E-3</v>
      </c>
      <c r="W42" s="191">
        <f>L42/L45</f>
        <v>1.9421444757403313E-3</v>
      </c>
      <c r="Y42" s="61">
        <f t="shared" si="6"/>
        <v>3.9150297351645416E-3</v>
      </c>
      <c r="Z42" s="123">
        <f t="shared" si="7"/>
        <v>-3.403529933134686E-3</v>
      </c>
    </row>
    <row r="43" spans="1:26" ht="20.100000000000001" customHeight="1">
      <c r="A43" s="22"/>
      <c r="B43" t="s">
        <v>84</v>
      </c>
      <c r="C43" s="9">
        <v>72657</v>
      </c>
      <c r="D43" s="10">
        <v>85730</v>
      </c>
      <c r="E43" s="10">
        <v>80250</v>
      </c>
      <c r="F43" s="10">
        <v>91784</v>
      </c>
      <c r="G43" s="10">
        <v>87567</v>
      </c>
      <c r="H43" s="10">
        <v>106606</v>
      </c>
      <c r="I43" s="10">
        <v>139925.671</v>
      </c>
      <c r="J43" s="32">
        <v>126649.86800000003</v>
      </c>
      <c r="K43" s="32">
        <v>127804.90200000002</v>
      </c>
      <c r="L43" s="11">
        <v>128809.65200000002</v>
      </c>
      <c r="N43" s="74">
        <f t="shared" ref="N43:T43" si="107">C43/C42</f>
        <v>0.78791723599453445</v>
      </c>
      <c r="O43" s="34">
        <f t="shared" si="107"/>
        <v>0.83988909897818231</v>
      </c>
      <c r="P43" s="16">
        <f t="shared" si="107"/>
        <v>0.81731797488465885</v>
      </c>
      <c r="Q43" s="16">
        <f t="shared" si="107"/>
        <v>0.88912137944396008</v>
      </c>
      <c r="R43" s="16">
        <f t="shared" si="107"/>
        <v>0.91426095490660797</v>
      </c>
      <c r="S43" s="294">
        <f t="shared" si="107"/>
        <v>0.93105676855895192</v>
      </c>
      <c r="T43" s="294">
        <f t="shared" si="107"/>
        <v>0.95988050740333408</v>
      </c>
      <c r="U43" s="294">
        <f t="shared" ref="U43" si="108">J43/J42</f>
        <v>0.9590053012490185</v>
      </c>
      <c r="V43" s="294">
        <f t="shared" ref="V43" si="109">K43/K42</f>
        <v>0.95986800113142912</v>
      </c>
      <c r="W43" s="75">
        <f>L43/L42</f>
        <v>0.96364140700434309</v>
      </c>
      <c r="Y43" s="103">
        <f t="shared" si="6"/>
        <v>7.8615920381520255E-3</v>
      </c>
      <c r="Z43" s="100">
        <f t="shared" si="7"/>
        <v>3.9311716490873002E-3</v>
      </c>
    </row>
    <row r="44" spans="1:26" ht="20.100000000000001" customHeight="1" thickBot="1">
      <c r="A44" s="22"/>
      <c r="B44" t="s">
        <v>85</v>
      </c>
      <c r="C44" s="9">
        <v>19557</v>
      </c>
      <c r="D44" s="10">
        <v>16343</v>
      </c>
      <c r="E44" s="10">
        <v>17937</v>
      </c>
      <c r="F44" s="10">
        <v>11446</v>
      </c>
      <c r="G44" s="10">
        <v>8212</v>
      </c>
      <c r="H44" s="10">
        <v>7894</v>
      </c>
      <c r="I44" s="10">
        <v>5848.3810000000003</v>
      </c>
      <c r="J44" s="32">
        <v>5413.9149999999991</v>
      </c>
      <c r="K44" s="32">
        <v>5343.5119999999997</v>
      </c>
      <c r="L44" s="40">
        <v>4860.0420000000004</v>
      </c>
      <c r="N44" s="74">
        <f t="shared" ref="N44:T44" si="110">C44/C42</f>
        <v>0.21208276400546555</v>
      </c>
      <c r="O44" s="296">
        <f t="shared" si="110"/>
        <v>0.16011090102181771</v>
      </c>
      <c r="P44" s="300">
        <f t="shared" si="110"/>
        <v>0.18268202511534112</v>
      </c>
      <c r="Q44" s="300">
        <f t="shared" si="110"/>
        <v>0.11087862055603991</v>
      </c>
      <c r="R44" s="300">
        <f t="shared" si="110"/>
        <v>8.5739045093392086E-2</v>
      </c>
      <c r="S44" s="299">
        <f t="shared" si="110"/>
        <v>6.8943231441048039E-2</v>
      </c>
      <c r="T44" s="299">
        <f t="shared" si="110"/>
        <v>4.0119492596665973E-2</v>
      </c>
      <c r="U44" s="299">
        <f t="shared" ref="U44" si="111">J44/J42</f>
        <v>4.0994698750981544E-2</v>
      </c>
      <c r="V44" s="299">
        <f t="shared" ref="V44" si="112">K44/K42</f>
        <v>4.0131998868570821E-2</v>
      </c>
      <c r="W44" s="75">
        <f>L44/L42</f>
        <v>3.6358592995656892E-2</v>
      </c>
      <c r="Y44" s="101">
        <f t="shared" si="6"/>
        <v>-9.0477947836553815E-2</v>
      </c>
      <c r="Z44" s="100">
        <f t="shared" si="7"/>
        <v>-9.4024867419924441E-2</v>
      </c>
    </row>
    <row r="45" spans="1:26" ht="20.100000000000001" customHeight="1" thickBot="1">
      <c r="A45" s="71" t="s">
        <v>20</v>
      </c>
      <c r="B45" s="96"/>
      <c r="C45" s="80">
        <f t="shared" ref="C45:G46" si="113">C7+C10+C13+C16+C18+C21+C24+C27+C30+C33+C36+C39+C42</f>
        <v>84199496</v>
      </c>
      <c r="D45" s="81">
        <f t="shared" si="113"/>
        <v>84658404</v>
      </c>
      <c r="E45" s="81">
        <f t="shared" si="113"/>
        <v>86072206</v>
      </c>
      <c r="F45" s="81">
        <f t="shared" si="113"/>
        <v>90838237</v>
      </c>
      <c r="G45" s="81">
        <f t="shared" si="113"/>
        <v>94537479</v>
      </c>
      <c r="H45" s="81">
        <f t="shared" ref="H45:L46" si="114">H7+H10+H13+H16+H18+H21+H24+H27+H30+H33+H36+H39+H42</f>
        <v>100080849</v>
      </c>
      <c r="I45" s="81">
        <f t="shared" ref="I45" si="115">I7+I10+I13+I16+I18+I21+I24+I27+I30+I33+I36+I39+I42</f>
        <v>97561468.412</v>
      </c>
      <c r="J45" s="81">
        <v>66787220.861000009</v>
      </c>
      <c r="K45" s="81">
        <v>68324082.499999985</v>
      </c>
      <c r="L45" s="81">
        <v>68825824.067000017</v>
      </c>
      <c r="N45" s="85">
        <f>N7+N10+N13+N16+N18+N21+N24+N27+N30+N33+N36+N39+N42</f>
        <v>1</v>
      </c>
      <c r="O45" s="297">
        <f t="shared" ref="O45:W45" si="116">O7+O10+O13+O16+O18+O21+O24+O27+O30+O33+O36+O39+O42</f>
        <v>0.99999999999999989</v>
      </c>
      <c r="P45" s="297">
        <f t="shared" si="116"/>
        <v>1</v>
      </c>
      <c r="Q45" s="297">
        <f t="shared" si="116"/>
        <v>1</v>
      </c>
      <c r="R45" s="297">
        <f t="shared" ref="R45:S45" si="117">R7+R10+R13+R16+R18+R21+R24+R27+R30+R33+R36+R39+R42</f>
        <v>0.99999999999999989</v>
      </c>
      <c r="S45" s="297">
        <f t="shared" si="117"/>
        <v>1</v>
      </c>
      <c r="T45" s="297">
        <f t="shared" ref="T45" si="118">T7+T10+T13+T16+T18+T21+T24+T27+T30+T33+T36+T39+T42</f>
        <v>1</v>
      </c>
      <c r="U45" s="297">
        <f t="shared" ref="U45:V45" si="119">U7+U10+U13+U16+U18+U21+U24+U27+U30+U33+U36+U39+U42</f>
        <v>1</v>
      </c>
      <c r="V45" s="297">
        <f t="shared" si="119"/>
        <v>1.0000000000000002</v>
      </c>
      <c r="W45" s="86">
        <f t="shared" si="116"/>
        <v>1</v>
      </c>
      <c r="Y45" s="89">
        <f t="shared" si="6"/>
        <v>7.3435536730410041E-3</v>
      </c>
      <c r="Z45" s="126">
        <f t="shared" si="7"/>
        <v>-2.2204460492503126E-16</v>
      </c>
    </row>
    <row r="46" spans="1:26" ht="20.100000000000001" customHeight="1">
      <c r="A46" s="22"/>
      <c r="B46" t="s">
        <v>84</v>
      </c>
      <c r="C46" s="248">
        <f t="shared" si="113"/>
        <v>47415131</v>
      </c>
      <c r="D46" s="249">
        <f t="shared" si="113"/>
        <v>47322300</v>
      </c>
      <c r="E46" s="249">
        <f t="shared" si="113"/>
        <v>49871335</v>
      </c>
      <c r="F46" s="249">
        <f t="shared" si="113"/>
        <v>54010017</v>
      </c>
      <c r="G46" s="249">
        <v>54960471</v>
      </c>
      <c r="H46" s="249">
        <f t="shared" si="114"/>
        <v>57917151</v>
      </c>
      <c r="I46" s="249">
        <f t="shared" ref="I46:K46" si="120">I8+I11+I14+I17+I19+I22+I25+I28+I31+I34+I37+I40+I43</f>
        <v>55191487.747999996</v>
      </c>
      <c r="J46" s="249">
        <f t="shared" ref="J46" si="121">J8+J11+J14+J17+J19+J22+J25+J28+J31+J34+J37+J40+J43</f>
        <v>37306133.328000009</v>
      </c>
      <c r="K46" s="249">
        <f t="shared" si="120"/>
        <v>37859939.445000008</v>
      </c>
      <c r="L46" s="203">
        <f t="shared" si="114"/>
        <v>38103692.251000024</v>
      </c>
      <c r="N46" s="74">
        <f t="shared" ref="N46:T46" si="122">C46/C45</f>
        <v>0.56312844200397594</v>
      </c>
      <c r="O46" s="76">
        <f t="shared" si="122"/>
        <v>0.5589793542528867</v>
      </c>
      <c r="P46" s="76">
        <f t="shared" si="122"/>
        <v>0.57941276653232288</v>
      </c>
      <c r="Q46" s="76">
        <f t="shared" si="122"/>
        <v>0.5945735934967562</v>
      </c>
      <c r="R46" s="76">
        <f t="shared" si="122"/>
        <v>0.58136171581220186</v>
      </c>
      <c r="S46" s="76">
        <f t="shared" si="122"/>
        <v>0.57870363389902901</v>
      </c>
      <c r="T46" s="76">
        <f t="shared" si="122"/>
        <v>0.56570989189018273</v>
      </c>
      <c r="U46" s="76">
        <f t="shared" ref="U46" si="123">J46/J45</f>
        <v>0.55858190903979799</v>
      </c>
      <c r="V46" s="76">
        <f t="shared" ref="V46" si="124">K46/K45</f>
        <v>0.55412291039546735</v>
      </c>
      <c r="W46" s="282">
        <f>L46/L45</f>
        <v>0.55362493319233119</v>
      </c>
      <c r="Y46" s="103">
        <f t="shared" si="6"/>
        <v>6.4382777567333896E-3</v>
      </c>
      <c r="Z46" s="100">
        <f t="shared" si="7"/>
        <v>-8.9867643765308342E-4</v>
      </c>
    </row>
    <row r="47" spans="1:26" ht="20.100000000000001" customHeight="1" thickBot="1">
      <c r="A47" s="28"/>
      <c r="B47" s="23" t="s">
        <v>85</v>
      </c>
      <c r="C47" s="29">
        <f t="shared" ref="C47:F47" si="125">C9+C12+C15+C20+C23+C26+C29+C32+C35+C38+C41+C44</f>
        <v>36784365</v>
      </c>
      <c r="D47" s="30">
        <f t="shared" si="125"/>
        <v>37336104</v>
      </c>
      <c r="E47" s="30">
        <f t="shared" si="125"/>
        <v>36200871</v>
      </c>
      <c r="F47" s="30">
        <f t="shared" si="125"/>
        <v>36828220</v>
      </c>
      <c r="G47" s="30">
        <v>39577008</v>
      </c>
      <c r="H47" s="30">
        <f t="shared" ref="H47:L47" si="126">H9+H12+H15+H20+H23+H26+H29+H32+H35+H38+H41+H44</f>
        <v>42163698</v>
      </c>
      <c r="I47" s="30">
        <f t="shared" ref="I47:K47" si="127">I9+I12+I15+I20+I23+I26+I29+I32+I35+I38+I41+I44</f>
        <v>42369980.663999997</v>
      </c>
      <c r="J47" s="30">
        <f t="shared" ref="J47" si="128">J9+J12+J15+J20+J23+J26+J29+J32+J35+J38+J41+J44</f>
        <v>29481087.532999992</v>
      </c>
      <c r="K47" s="30">
        <f t="shared" si="127"/>
        <v>30464143.055</v>
      </c>
      <c r="L47" s="40">
        <f t="shared" si="126"/>
        <v>30722131.815999996</v>
      </c>
      <c r="N47" s="138">
        <f t="shared" ref="N47:T47" si="129">C47/C45</f>
        <v>0.43687155799602412</v>
      </c>
      <c r="O47" s="77">
        <f t="shared" si="129"/>
        <v>0.4410206457471133</v>
      </c>
      <c r="P47" s="77">
        <f t="shared" si="129"/>
        <v>0.42058723346767712</v>
      </c>
      <c r="Q47" s="77">
        <f t="shared" si="129"/>
        <v>0.4054264065032438</v>
      </c>
      <c r="R47" s="77">
        <f t="shared" si="129"/>
        <v>0.41863828418779814</v>
      </c>
      <c r="S47" s="77">
        <f t="shared" si="129"/>
        <v>0.42129636610097104</v>
      </c>
      <c r="T47" s="77">
        <f t="shared" si="129"/>
        <v>0.43429010810981722</v>
      </c>
      <c r="U47" s="77">
        <f t="shared" ref="U47" si="130">J47/J45</f>
        <v>0.44141809096020185</v>
      </c>
      <c r="V47" s="77">
        <f t="shared" ref="V47" si="131">K47/K45</f>
        <v>0.44587708960453304</v>
      </c>
      <c r="W47" s="90">
        <f>L47/L45</f>
        <v>0.44637506680766886</v>
      </c>
      <c r="Y47" s="101">
        <f t="shared" si="6"/>
        <v>8.4686039103159076E-3</v>
      </c>
      <c r="Z47" s="102">
        <f t="shared" si="7"/>
        <v>1.1168485996387503E-3</v>
      </c>
    </row>
    <row r="50" spans="1:26">
      <c r="A50" s="1" t="s">
        <v>22</v>
      </c>
      <c r="N50" s="1" t="s">
        <v>24</v>
      </c>
      <c r="Y50" s="1" t="str">
        <f>Y3</f>
        <v>VARIAÇÃO (JAN-DEZ)</v>
      </c>
    </row>
    <row r="51" spans="1:26" ht="15.75" thickBot="1"/>
    <row r="52" spans="1:26" ht="24" customHeight="1">
      <c r="A52" s="378" t="s">
        <v>80</v>
      </c>
      <c r="B52" s="379"/>
      <c r="C52" s="382">
        <v>2016</v>
      </c>
      <c r="D52" s="376">
        <v>2017</v>
      </c>
      <c r="E52" s="384">
        <v>2018</v>
      </c>
      <c r="F52" s="376">
        <v>2019</v>
      </c>
      <c r="G52" s="376">
        <v>2020</v>
      </c>
      <c r="H52" s="376">
        <v>2021</v>
      </c>
      <c r="I52" s="376">
        <v>2022</v>
      </c>
      <c r="J52" s="376">
        <v>2023</v>
      </c>
      <c r="K52" s="376">
        <v>2024</v>
      </c>
      <c r="L52" s="441">
        <v>2025</v>
      </c>
      <c r="N52" s="388">
        <v>2016</v>
      </c>
      <c r="O52" s="376">
        <v>2017</v>
      </c>
      <c r="P52" s="376">
        <v>2018</v>
      </c>
      <c r="Q52" s="449">
        <v>2019</v>
      </c>
      <c r="R52" s="384">
        <v>2020</v>
      </c>
      <c r="S52" s="384">
        <v>2021</v>
      </c>
      <c r="T52" s="384">
        <v>2022</v>
      </c>
      <c r="U52" s="384">
        <v>2023</v>
      </c>
      <c r="V52" s="384">
        <v>2024</v>
      </c>
      <c r="W52" s="439">
        <v>2025</v>
      </c>
      <c r="Y52" s="386" t="s">
        <v>87</v>
      </c>
      <c r="Z52" s="387"/>
    </row>
    <row r="53" spans="1:26" ht="21.75" customHeight="1" thickBot="1">
      <c r="A53" s="380"/>
      <c r="B53" s="381"/>
      <c r="C53" s="383">
        <v>2016</v>
      </c>
      <c r="D53" s="377">
        <v>2017</v>
      </c>
      <c r="E53" s="385"/>
      <c r="F53" s="377"/>
      <c r="G53" s="377"/>
      <c r="H53" s="377">
        <v>2018</v>
      </c>
      <c r="I53" s="377"/>
      <c r="J53" s="377"/>
      <c r="K53" s="377"/>
      <c r="L53" s="463"/>
      <c r="N53" s="389"/>
      <c r="O53" s="377"/>
      <c r="P53" s="377"/>
      <c r="Q53" s="462"/>
      <c r="R53" s="385"/>
      <c r="S53" s="385"/>
      <c r="T53" s="385"/>
      <c r="U53" s="385"/>
      <c r="V53" s="385"/>
      <c r="W53" s="465"/>
      <c r="Y53" s="124" t="s">
        <v>0</v>
      </c>
      <c r="Z53" s="125" t="s">
        <v>37</v>
      </c>
    </row>
    <row r="54" spans="1:26" ht="20.100000000000001" customHeight="1" thickBot="1">
      <c r="A54" s="5" t="s">
        <v>10</v>
      </c>
      <c r="B54" s="6"/>
      <c r="C54" s="12">
        <v>43263427</v>
      </c>
      <c r="D54" s="13">
        <v>45322865</v>
      </c>
      <c r="E54" s="13">
        <v>48266368</v>
      </c>
      <c r="F54" s="13">
        <v>50700344</v>
      </c>
      <c r="G54" s="13">
        <v>53931412</v>
      </c>
      <c r="H54" s="13">
        <v>56340940</v>
      </c>
      <c r="I54" s="33">
        <v>57773575.998999983</v>
      </c>
      <c r="J54" s="33">
        <v>41915531.914000005</v>
      </c>
      <c r="K54" s="33">
        <v>41618581.402000017</v>
      </c>
      <c r="L54" s="14">
        <v>42378861.960000008</v>
      </c>
      <c r="N54" s="128">
        <f t="shared" ref="N54:U54" si="132">C54/C92</f>
        <v>0.15995255176002657</v>
      </c>
      <c r="O54" s="206">
        <f t="shared" si="132"/>
        <v>0.1566763403581925</v>
      </c>
      <c r="P54" s="19">
        <f t="shared" si="132"/>
        <v>0.15598980563684609</v>
      </c>
      <c r="Q54" s="19">
        <f t="shared" si="132"/>
        <v>0.15258973097881612</v>
      </c>
      <c r="R54" s="19">
        <f t="shared" si="132"/>
        <v>0.15299297949399679</v>
      </c>
      <c r="S54" s="298">
        <f t="shared" si="132"/>
        <v>0.14362421512708967</v>
      </c>
      <c r="T54" s="298">
        <f t="shared" si="132"/>
        <v>0.1434342126658821</v>
      </c>
      <c r="U54" s="298">
        <f t="shared" si="132"/>
        <v>0.14129086691950427</v>
      </c>
      <c r="V54" s="298">
        <f>K54/K92</f>
        <v>0.136634652562486</v>
      </c>
      <c r="W54" s="191">
        <f>L54/L92</f>
        <v>0.13701260997265044</v>
      </c>
      <c r="Y54" s="98">
        <f>(L54-K54)/K54</f>
        <v>1.8267815297602984E-2</v>
      </c>
      <c r="Z54" s="97">
        <f>(W54-V54)/V54</f>
        <v>2.7661900043372536E-3</v>
      </c>
    </row>
    <row r="55" spans="1:26" ht="20.100000000000001" customHeight="1">
      <c r="A55" s="22"/>
      <c r="B55" t="s">
        <v>84</v>
      </c>
      <c r="C55" s="9">
        <v>1291916</v>
      </c>
      <c r="D55" s="10">
        <v>1193387</v>
      </c>
      <c r="E55" s="10">
        <v>1430439</v>
      </c>
      <c r="F55" s="10">
        <v>1484147</v>
      </c>
      <c r="G55" s="10">
        <v>1476642</v>
      </c>
      <c r="H55" s="10">
        <v>1901660</v>
      </c>
      <c r="I55" s="32">
        <v>2502678.7039999999</v>
      </c>
      <c r="J55" s="32">
        <v>1420837.237</v>
      </c>
      <c r="K55" s="32">
        <v>1585822.476</v>
      </c>
      <c r="L55" s="11">
        <v>1789945.9430000002</v>
      </c>
      <c r="N55" s="74">
        <f t="shared" ref="N55:U55" si="133">C55/C54</f>
        <v>2.9861619607711613E-2</v>
      </c>
      <c r="O55" s="34">
        <f t="shared" si="133"/>
        <v>2.6330793518900449E-2</v>
      </c>
      <c r="P55" s="16">
        <f t="shared" si="133"/>
        <v>2.9636350512224165E-2</v>
      </c>
      <c r="Q55" s="16">
        <f t="shared" si="133"/>
        <v>2.9272917753773033E-2</v>
      </c>
      <c r="R55" s="16">
        <f t="shared" si="133"/>
        <v>2.7379998877092259E-2</v>
      </c>
      <c r="S55" s="294">
        <f t="shared" si="133"/>
        <v>3.3752720490641444E-2</v>
      </c>
      <c r="T55" s="294">
        <f t="shared" si="133"/>
        <v>4.3318743226891811E-2</v>
      </c>
      <c r="U55" s="294">
        <f t="shared" si="133"/>
        <v>3.3897631071823114E-2</v>
      </c>
      <c r="V55" s="294">
        <f>K55/K54</f>
        <v>3.810371287484085E-2</v>
      </c>
      <c r="W55" s="75">
        <f>L55/L54</f>
        <v>4.2236762862803402E-2</v>
      </c>
      <c r="Y55" s="103">
        <f t="shared" ref="Y55:Y94" si="134">(L55-K55)/K55</f>
        <v>0.12871772855362165</v>
      </c>
      <c r="Z55" s="100">
        <f t="shared" ref="Z55:Z94" si="135">(W55-V55)/V55</f>
        <v>0.1084684319750773</v>
      </c>
    </row>
    <row r="56" spans="1:26" ht="20.100000000000001" customHeight="1" thickBot="1">
      <c r="A56" s="22"/>
      <c r="B56" t="s">
        <v>85</v>
      </c>
      <c r="C56" s="9">
        <v>41971511</v>
      </c>
      <c r="D56" s="10">
        <v>44129478</v>
      </c>
      <c r="E56" s="10">
        <v>46835929</v>
      </c>
      <c r="F56" s="10">
        <v>49216197</v>
      </c>
      <c r="G56" s="10">
        <v>52454770</v>
      </c>
      <c r="H56" s="10">
        <v>54439280</v>
      </c>
      <c r="I56" s="32">
        <v>55270897.294999979</v>
      </c>
      <c r="J56" s="32">
        <v>40494694.677000001</v>
      </c>
      <c r="K56" s="32">
        <v>40032758.926000014</v>
      </c>
      <c r="L56" s="11">
        <v>40588916.017000005</v>
      </c>
      <c r="N56" s="74">
        <f t="shared" ref="N56:U56" si="136">C56/C54</f>
        <v>0.97013838039228839</v>
      </c>
      <c r="O56" s="34">
        <f t="shared" si="136"/>
        <v>0.97366920648109956</v>
      </c>
      <c r="P56" s="16">
        <f t="shared" si="136"/>
        <v>0.97036364948777587</v>
      </c>
      <c r="Q56" s="16">
        <f t="shared" si="136"/>
        <v>0.97072708224622695</v>
      </c>
      <c r="R56" s="16">
        <f t="shared" si="136"/>
        <v>0.9726200011229077</v>
      </c>
      <c r="S56" s="294">
        <f t="shared" si="136"/>
        <v>0.96624727950935851</v>
      </c>
      <c r="T56" s="294">
        <f t="shared" si="136"/>
        <v>0.95668125677310811</v>
      </c>
      <c r="U56" s="294">
        <f t="shared" si="136"/>
        <v>0.9661023689281768</v>
      </c>
      <c r="V56" s="294">
        <f>K56/K54</f>
        <v>0.96189628712515907</v>
      </c>
      <c r="W56" s="75">
        <f>L56/L54</f>
        <v>0.95776323713719647</v>
      </c>
      <c r="Y56" s="101">
        <f t="shared" si="134"/>
        <v>1.3892549649851493E-2</v>
      </c>
      <c r="Z56" s="100">
        <f t="shared" si="135"/>
        <v>-4.2967729923515342E-3</v>
      </c>
    </row>
    <row r="57" spans="1:26" ht="20.100000000000001" customHeight="1" thickBot="1">
      <c r="A57" s="5" t="s">
        <v>17</v>
      </c>
      <c r="B57" s="6"/>
      <c r="C57" s="12">
        <v>534724</v>
      </c>
      <c r="D57" s="13">
        <v>727328</v>
      </c>
      <c r="E57" s="13">
        <v>627880</v>
      </c>
      <c r="F57" s="13">
        <v>660848</v>
      </c>
      <c r="G57" s="13">
        <v>732632</v>
      </c>
      <c r="H57" s="13">
        <v>965487</v>
      </c>
      <c r="I57" s="33">
        <v>1069815.213</v>
      </c>
      <c r="J57" s="33">
        <v>949877.31</v>
      </c>
      <c r="K57" s="33">
        <v>973524.10800000001</v>
      </c>
      <c r="L57" s="14">
        <v>968434.06</v>
      </c>
      <c r="N57" s="128">
        <f t="shared" ref="N57:U57" si="137">C57/C92</f>
        <v>1.976969329945324E-3</v>
      </c>
      <c r="O57" s="206">
        <f t="shared" si="137"/>
        <v>2.5142958036753287E-3</v>
      </c>
      <c r="P57" s="19">
        <f t="shared" si="137"/>
        <v>2.0292158540552072E-3</v>
      </c>
      <c r="Q57" s="19">
        <f t="shared" si="137"/>
        <v>1.9889138925347069E-3</v>
      </c>
      <c r="R57" s="19">
        <f t="shared" si="137"/>
        <v>2.0783352112614048E-3</v>
      </c>
      <c r="S57" s="298">
        <f t="shared" si="137"/>
        <v>2.4612175904485871E-3</v>
      </c>
      <c r="T57" s="298">
        <f t="shared" si="137"/>
        <v>2.656025702430018E-3</v>
      </c>
      <c r="U57" s="298">
        <f t="shared" si="137"/>
        <v>3.2018915773854278E-3</v>
      </c>
      <c r="V57" s="298">
        <f>K57/K92</f>
        <v>3.1960995251844849E-3</v>
      </c>
      <c r="W57" s="191">
        <f>L57/L92</f>
        <v>3.1309872896598738E-3</v>
      </c>
      <c r="Y57" s="98">
        <f t="shared" si="134"/>
        <v>-5.2284765812907344E-3</v>
      </c>
      <c r="Z57" s="97">
        <f t="shared" si="135"/>
        <v>-2.0372405493490595E-2</v>
      </c>
    </row>
    <row r="58" spans="1:26" ht="20.100000000000001" customHeight="1">
      <c r="A58" s="22"/>
      <c r="B58" t="s">
        <v>84</v>
      </c>
      <c r="C58" s="9">
        <v>472187</v>
      </c>
      <c r="D58" s="10">
        <v>628374</v>
      </c>
      <c r="E58" s="10">
        <v>453490</v>
      </c>
      <c r="F58" s="10">
        <v>401720</v>
      </c>
      <c r="G58" s="10">
        <v>486117</v>
      </c>
      <c r="H58" s="10">
        <v>594835</v>
      </c>
      <c r="I58" s="32">
        <v>643398.17599999986</v>
      </c>
      <c r="J58" s="32">
        <v>629827.10200000007</v>
      </c>
      <c r="K58" s="32">
        <v>667761.875</v>
      </c>
      <c r="L58" s="11">
        <v>623860.74900000007</v>
      </c>
      <c r="N58" s="74">
        <f t="shared" ref="N58:U58" si="138">C58/C57</f>
        <v>0.88304807713886047</v>
      </c>
      <c r="O58" s="34">
        <f t="shared" si="138"/>
        <v>0.86394858990716705</v>
      </c>
      <c r="P58" s="16">
        <f t="shared" si="138"/>
        <v>0.72225584506593621</v>
      </c>
      <c r="Q58" s="16">
        <f t="shared" si="138"/>
        <v>0.60788562574147154</v>
      </c>
      <c r="R58" s="16">
        <f t="shared" si="138"/>
        <v>0.66352138590724952</v>
      </c>
      <c r="S58" s="294">
        <f t="shared" si="138"/>
        <v>0.61609840422501805</v>
      </c>
      <c r="T58" s="294">
        <f t="shared" si="138"/>
        <v>0.60141056902319434</v>
      </c>
      <c r="U58" s="294">
        <f t="shared" si="138"/>
        <v>0.66306152949374064</v>
      </c>
      <c r="V58" s="294">
        <f>K58/K57</f>
        <v>0.68592227918407134</v>
      </c>
      <c r="W58" s="75">
        <f>L58/L57</f>
        <v>0.64419538176920377</v>
      </c>
      <c r="Y58" s="103">
        <f t="shared" si="134"/>
        <v>-6.5743684453383827E-2</v>
      </c>
      <c r="Z58" s="100">
        <f t="shared" si="135"/>
        <v>-6.0833273216468753E-2</v>
      </c>
    </row>
    <row r="59" spans="1:26" ht="20.100000000000001" customHeight="1" thickBot="1">
      <c r="A59" s="22"/>
      <c r="B59" t="s">
        <v>85</v>
      </c>
      <c r="C59" s="9">
        <v>62537</v>
      </c>
      <c r="D59" s="10">
        <v>98954</v>
      </c>
      <c r="E59" s="10">
        <v>174390</v>
      </c>
      <c r="F59" s="10">
        <v>259128</v>
      </c>
      <c r="G59" s="10">
        <v>246515</v>
      </c>
      <c r="H59" s="10">
        <v>370652</v>
      </c>
      <c r="I59" s="32">
        <v>426417.03700000001</v>
      </c>
      <c r="J59" s="32">
        <v>320050.20799999993</v>
      </c>
      <c r="K59" s="32">
        <v>305762.23300000001</v>
      </c>
      <c r="L59" s="11">
        <v>344573.31099999993</v>
      </c>
      <c r="N59" s="74">
        <f t="shared" ref="N59:U59" si="139">C59/C57</f>
        <v>0.11695192286113958</v>
      </c>
      <c r="O59" s="34">
        <f t="shared" si="139"/>
        <v>0.13605141009283295</v>
      </c>
      <c r="P59" s="16">
        <f t="shared" si="139"/>
        <v>0.27774415493406385</v>
      </c>
      <c r="Q59" s="16">
        <f t="shared" si="139"/>
        <v>0.39211437425852841</v>
      </c>
      <c r="R59" s="16">
        <f t="shared" si="139"/>
        <v>0.33647861409275054</v>
      </c>
      <c r="S59" s="294">
        <f t="shared" si="139"/>
        <v>0.38390159577498195</v>
      </c>
      <c r="T59" s="294">
        <f t="shared" si="139"/>
        <v>0.39858943097680555</v>
      </c>
      <c r="U59" s="294">
        <f t="shared" si="139"/>
        <v>0.3369384705062593</v>
      </c>
      <c r="V59" s="294">
        <f>K59/K57</f>
        <v>0.31407772081592866</v>
      </c>
      <c r="W59" s="75">
        <f>L59/L57</f>
        <v>0.35580461823079612</v>
      </c>
      <c r="Y59" s="101">
        <f t="shared" si="134"/>
        <v>0.12693221664168028</v>
      </c>
      <c r="Z59" s="100">
        <f t="shared" si="135"/>
        <v>0.13285532417411522</v>
      </c>
    </row>
    <row r="60" spans="1:26" ht="20.100000000000001" customHeight="1" thickBot="1">
      <c r="A60" s="5" t="s">
        <v>14</v>
      </c>
      <c r="B60" s="6"/>
      <c r="C60" s="12">
        <v>38185533</v>
      </c>
      <c r="D60" s="13">
        <v>43987043</v>
      </c>
      <c r="E60" s="13">
        <v>47167068</v>
      </c>
      <c r="F60" s="13">
        <v>49268564</v>
      </c>
      <c r="G60" s="13">
        <v>57661665</v>
      </c>
      <c r="H60" s="13">
        <v>68982199</v>
      </c>
      <c r="I60" s="33">
        <v>74341099.981000021</v>
      </c>
      <c r="J60" s="33">
        <v>61025193.865999989</v>
      </c>
      <c r="K60" s="33">
        <v>66243007.715999991</v>
      </c>
      <c r="L60" s="14">
        <v>71026135.48300001</v>
      </c>
      <c r="N60" s="128">
        <f t="shared" ref="N60:U60" si="140">C60/C92</f>
        <v>0.14117867832492101</v>
      </c>
      <c r="O60" s="206">
        <f t="shared" si="140"/>
        <v>0.15205854529316382</v>
      </c>
      <c r="P60" s="19">
        <f t="shared" si="140"/>
        <v>0.15243702964722564</v>
      </c>
      <c r="Q60" s="19">
        <f t="shared" si="140"/>
        <v>0.14828059009762506</v>
      </c>
      <c r="R60" s="19">
        <f t="shared" si="140"/>
        <v>0.16357498540803478</v>
      </c>
      <c r="S60" s="298">
        <f t="shared" si="140"/>
        <v>0.17584928808634911</v>
      </c>
      <c r="T60" s="298">
        <f t="shared" si="140"/>
        <v>0.18456633435110423</v>
      </c>
      <c r="U60" s="298">
        <f t="shared" si="140"/>
        <v>0.20570662357210978</v>
      </c>
      <c r="V60" s="298">
        <f>K60/K92</f>
        <v>0.21747714696337006</v>
      </c>
      <c r="W60" s="191">
        <f>L60/L92</f>
        <v>0.22963042773499023</v>
      </c>
      <c r="Y60" s="98">
        <f t="shared" si="134"/>
        <v>7.2205775853452503E-2</v>
      </c>
      <c r="Z60" s="97">
        <f t="shared" si="135"/>
        <v>5.5883024682437853E-2</v>
      </c>
    </row>
    <row r="61" spans="1:26" ht="20.100000000000001" customHeight="1">
      <c r="A61" s="22"/>
      <c r="B61" t="s">
        <v>84</v>
      </c>
      <c r="C61" s="9">
        <v>1998845</v>
      </c>
      <c r="D61" s="10">
        <v>1905303</v>
      </c>
      <c r="E61" s="10">
        <v>2020518</v>
      </c>
      <c r="F61" s="10">
        <v>1342451</v>
      </c>
      <c r="G61" s="10">
        <v>1206106</v>
      </c>
      <c r="H61" s="10">
        <v>1532827</v>
      </c>
      <c r="I61" s="32">
        <v>1504928.34</v>
      </c>
      <c r="J61" s="32">
        <v>1508559.7990000001</v>
      </c>
      <c r="K61" s="32">
        <v>1500812.1070000003</v>
      </c>
      <c r="L61" s="11">
        <v>1615241.9939999995</v>
      </c>
      <c r="N61" s="74">
        <f t="shared" ref="N61:U61" si="141">C61/C60</f>
        <v>5.2345609527042612E-2</v>
      </c>
      <c r="O61" s="34">
        <f t="shared" si="141"/>
        <v>4.3315096220493843E-2</v>
      </c>
      <c r="P61" s="16">
        <f t="shared" si="141"/>
        <v>4.2837472958887332E-2</v>
      </c>
      <c r="Q61" s="16">
        <f t="shared" si="141"/>
        <v>2.724761777103956E-2</v>
      </c>
      <c r="R61" s="16">
        <f t="shared" si="141"/>
        <v>2.0916947160648239E-2</v>
      </c>
      <c r="S61" s="294">
        <f t="shared" si="141"/>
        <v>2.2220616655030091E-2</v>
      </c>
      <c r="T61" s="294">
        <f t="shared" si="141"/>
        <v>2.0243557606554479E-2</v>
      </c>
      <c r="U61" s="294">
        <f t="shared" si="141"/>
        <v>2.4720278682154092E-2</v>
      </c>
      <c r="V61" s="294">
        <f>K61/K60</f>
        <v>2.2656158872410348E-2</v>
      </c>
      <c r="W61" s="75">
        <f>L61/L60</f>
        <v>2.2741515964733925E-2</v>
      </c>
      <c r="Y61" s="103">
        <f t="shared" si="134"/>
        <v>7.6245311765731349E-2</v>
      </c>
      <c r="Z61" s="100">
        <f t="shared" si="135"/>
        <v>3.7675006078599265E-3</v>
      </c>
    </row>
    <row r="62" spans="1:26" ht="20.100000000000001" customHeight="1" thickBot="1">
      <c r="A62" s="22"/>
      <c r="B62" t="s">
        <v>85</v>
      </c>
      <c r="C62" s="9">
        <v>36186688</v>
      </c>
      <c r="D62" s="10">
        <v>42081740</v>
      </c>
      <c r="E62" s="10">
        <v>45146550</v>
      </c>
      <c r="F62" s="10">
        <v>47926113</v>
      </c>
      <c r="G62" s="10">
        <v>56455559</v>
      </c>
      <c r="H62" s="10">
        <v>67449372</v>
      </c>
      <c r="I62" s="32">
        <v>72836171.641000018</v>
      </c>
      <c r="J62" s="32">
        <v>59516634.066999987</v>
      </c>
      <c r="K62" s="32">
        <v>64742195.60899999</v>
      </c>
      <c r="L62" s="11">
        <v>69410893.489000008</v>
      </c>
      <c r="N62" s="74">
        <f t="shared" ref="N62:U62" si="142">C62/C60</f>
        <v>0.94765439047295741</v>
      </c>
      <c r="O62" s="34">
        <f t="shared" si="142"/>
        <v>0.95668490377950621</v>
      </c>
      <c r="P62" s="16">
        <f t="shared" si="142"/>
        <v>0.95716252704111271</v>
      </c>
      <c r="Q62" s="16">
        <f t="shared" si="142"/>
        <v>0.97275238222896043</v>
      </c>
      <c r="R62" s="16">
        <f t="shared" si="142"/>
        <v>0.97908305283935171</v>
      </c>
      <c r="S62" s="294">
        <f t="shared" si="142"/>
        <v>0.97777938334496994</v>
      </c>
      <c r="T62" s="294">
        <f t="shared" si="142"/>
        <v>0.9797564423934455</v>
      </c>
      <c r="U62" s="294">
        <f t="shared" si="142"/>
        <v>0.9752797213178459</v>
      </c>
      <c r="V62" s="294">
        <f>K62/K60</f>
        <v>0.97734384112758965</v>
      </c>
      <c r="W62" s="75">
        <f>L62/L60</f>
        <v>0.97725848403526605</v>
      </c>
      <c r="Y62" s="101">
        <f t="shared" si="134"/>
        <v>7.2112133919520788E-2</v>
      </c>
      <c r="Z62" s="100">
        <f t="shared" si="135"/>
        <v>-8.7335785761050494E-5</v>
      </c>
    </row>
    <row r="63" spans="1:26" ht="20.100000000000001" customHeight="1" thickBot="1">
      <c r="A63" s="5" t="s">
        <v>8</v>
      </c>
      <c r="B63" s="6"/>
      <c r="C63" s="12">
        <v>126076</v>
      </c>
      <c r="D63" s="13">
        <v>91732</v>
      </c>
      <c r="E63" s="13">
        <v>249211</v>
      </c>
      <c r="F63" s="13">
        <v>342501</v>
      </c>
      <c r="G63" s="13">
        <v>108524</v>
      </c>
      <c r="H63" s="13"/>
      <c r="I63" s="33"/>
      <c r="J63" s="33"/>
      <c r="K63" s="33"/>
      <c r="L63" s="14"/>
      <c r="N63" s="128">
        <f t="shared" ref="N63:U63" si="143">C63/C92</f>
        <v>4.6612530060776526E-4</v>
      </c>
      <c r="O63" s="206">
        <f t="shared" si="143"/>
        <v>3.1710780096840115E-4</v>
      </c>
      <c r="P63" s="19">
        <f t="shared" si="143"/>
        <v>8.0541331497253009E-4</v>
      </c>
      <c r="Q63" s="19">
        <f t="shared" si="143"/>
        <v>1.0308043560804145E-3</v>
      </c>
      <c r="R63" s="19">
        <f t="shared" si="143"/>
        <v>3.0786158735481478E-4</v>
      </c>
      <c r="S63" s="298">
        <f t="shared" si="143"/>
        <v>0</v>
      </c>
      <c r="T63" s="298">
        <f t="shared" si="143"/>
        <v>0</v>
      </c>
      <c r="U63" s="298">
        <f t="shared" si="143"/>
        <v>0</v>
      </c>
      <c r="V63" s="298">
        <f>K63/K92</f>
        <v>0</v>
      </c>
      <c r="W63" s="191">
        <f>L63/L92</f>
        <v>0</v>
      </c>
      <c r="Y63" s="98"/>
      <c r="Z63" s="97"/>
    </row>
    <row r="64" spans="1:26" ht="20.100000000000001" customHeight="1" thickBot="1">
      <c r="A64" s="22"/>
      <c r="B64" t="s">
        <v>84</v>
      </c>
      <c r="C64" s="9">
        <v>126076</v>
      </c>
      <c r="D64" s="10">
        <v>91732</v>
      </c>
      <c r="E64" s="10">
        <v>249211</v>
      </c>
      <c r="F64" s="10">
        <v>342501</v>
      </c>
      <c r="G64" s="10">
        <v>108524</v>
      </c>
      <c r="H64" s="10"/>
      <c r="I64" s="32"/>
      <c r="J64" s="32"/>
      <c r="K64" s="32"/>
      <c r="L64" s="11"/>
      <c r="N64" s="74">
        <f>C64/C63</f>
        <v>1</v>
      </c>
      <c r="O64" s="34">
        <f>D64/D63</f>
        <v>1</v>
      </c>
      <c r="P64" s="16">
        <f>E64/E63</f>
        <v>1</v>
      </c>
      <c r="Q64" s="16">
        <f>F64/F63</f>
        <v>1</v>
      </c>
      <c r="R64" s="16">
        <f>G64/G63</f>
        <v>1</v>
      </c>
      <c r="S64" s="294"/>
      <c r="T64" s="294"/>
      <c r="U64" s="294"/>
      <c r="V64" s="294"/>
      <c r="W64" s="75"/>
      <c r="Y64" s="145"/>
      <c r="Z64" s="100"/>
    </row>
    <row r="65" spans="1:26" ht="20.100000000000001" customHeight="1" thickBot="1">
      <c r="A65" s="5" t="s">
        <v>15</v>
      </c>
      <c r="B65" s="6"/>
      <c r="C65" s="12">
        <v>41727</v>
      </c>
      <c r="D65" s="13">
        <v>51471</v>
      </c>
      <c r="E65" s="13">
        <v>46466</v>
      </c>
      <c r="F65" s="13">
        <v>41389</v>
      </c>
      <c r="G65" s="13">
        <v>39464</v>
      </c>
      <c r="H65" s="13">
        <v>45091</v>
      </c>
      <c r="I65" s="33">
        <v>42381.521999999997</v>
      </c>
      <c r="J65" s="33">
        <v>46153.90400000001</v>
      </c>
      <c r="K65" s="33">
        <v>36171.745999999999</v>
      </c>
      <c r="L65" s="14">
        <v>27639.331999999999</v>
      </c>
      <c r="N65" s="128">
        <f t="shared" ref="N65:U65" si="144">C65/C92</f>
        <v>1.5427210903312463E-4</v>
      </c>
      <c r="O65" s="206">
        <f t="shared" si="144"/>
        <v>1.7792979138844215E-4</v>
      </c>
      <c r="P65" s="19">
        <f t="shared" si="144"/>
        <v>1.5017128093669055E-4</v>
      </c>
      <c r="Q65" s="19">
        <f t="shared" si="144"/>
        <v>1.2456594723464243E-4</v>
      </c>
      <c r="R65" s="19">
        <f t="shared" si="144"/>
        <v>1.1195173126101517E-4</v>
      </c>
      <c r="S65" s="298">
        <f t="shared" si="144"/>
        <v>1.1494588986792908E-4</v>
      </c>
      <c r="T65" s="298">
        <f t="shared" si="144"/>
        <v>1.0522042533349473E-4</v>
      </c>
      <c r="U65" s="298">
        <f t="shared" si="144"/>
        <v>1.5557777296633775E-4</v>
      </c>
      <c r="V65" s="298">
        <f>K65/K92</f>
        <v>1.1875258071749138E-4</v>
      </c>
      <c r="W65" s="191">
        <f>L65/L92</f>
        <v>8.935910121406657E-5</v>
      </c>
      <c r="Y65" s="98">
        <f t="shared" si="134"/>
        <v>-0.23588615268944996</v>
      </c>
      <c r="Z65" s="97">
        <f t="shared" si="135"/>
        <v>-0.24751865875951751</v>
      </c>
    </row>
    <row r="66" spans="1:26" ht="20.100000000000001" customHeight="1">
      <c r="A66" s="22"/>
      <c r="B66" t="s">
        <v>84</v>
      </c>
      <c r="C66" s="9">
        <v>23312</v>
      </c>
      <c r="D66" s="10">
        <v>30071</v>
      </c>
      <c r="E66" s="10">
        <v>32328</v>
      </c>
      <c r="F66" s="10">
        <v>22422</v>
      </c>
      <c r="G66" s="10">
        <v>16296</v>
      </c>
      <c r="H66" s="10">
        <v>18680</v>
      </c>
      <c r="I66" s="32">
        <v>16797.440000000002</v>
      </c>
      <c r="J66" s="32">
        <v>10888.984</v>
      </c>
      <c r="K66" s="32">
        <v>5929.3250000000007</v>
      </c>
      <c r="L66" s="11">
        <v>3603.9479999999999</v>
      </c>
      <c r="N66" s="74">
        <f t="shared" ref="N66:U66" si="145">C66/C65</f>
        <v>0.55867903276056274</v>
      </c>
      <c r="O66" s="34">
        <f t="shared" si="145"/>
        <v>0.58423189757339089</v>
      </c>
      <c r="P66" s="16">
        <f t="shared" si="145"/>
        <v>0.69573451555976418</v>
      </c>
      <c r="Q66" s="16">
        <f t="shared" si="145"/>
        <v>0.54173814298485101</v>
      </c>
      <c r="R66" s="16">
        <f t="shared" si="145"/>
        <v>0.41293330630448005</v>
      </c>
      <c r="S66" s="294">
        <f t="shared" si="145"/>
        <v>0.41427335831984208</v>
      </c>
      <c r="T66" s="294">
        <f t="shared" si="145"/>
        <v>0.39633876291653714</v>
      </c>
      <c r="U66" s="294">
        <f t="shared" si="145"/>
        <v>0.23592769097062727</v>
      </c>
      <c r="V66" s="294">
        <f>K66/K65</f>
        <v>0.16392144852504495</v>
      </c>
      <c r="W66" s="75">
        <f>L66/L65</f>
        <v>0.13039200802682208</v>
      </c>
      <c r="Y66" s="103">
        <f t="shared" si="134"/>
        <v>-0.39218241536768528</v>
      </c>
      <c r="Z66" s="100">
        <f t="shared" si="135"/>
        <v>-0.20454577970069632</v>
      </c>
    </row>
    <row r="67" spans="1:26" ht="20.100000000000001" customHeight="1" thickBot="1">
      <c r="A67" s="22"/>
      <c r="B67" t="s">
        <v>85</v>
      </c>
      <c r="C67" s="9">
        <v>18415</v>
      </c>
      <c r="D67" s="10">
        <v>21400</v>
      </c>
      <c r="E67" s="10">
        <v>14138</v>
      </c>
      <c r="F67" s="10">
        <v>18967</v>
      </c>
      <c r="G67" s="10">
        <v>23168</v>
      </c>
      <c r="H67" s="10">
        <v>26411</v>
      </c>
      <c r="I67" s="32">
        <v>25584.081999999995</v>
      </c>
      <c r="J67" s="32">
        <v>35264.920000000006</v>
      </c>
      <c r="K67" s="32">
        <v>30242.420999999995</v>
      </c>
      <c r="L67" s="11">
        <v>24035.383999999998</v>
      </c>
      <c r="N67" s="74">
        <f t="shared" ref="N67:U67" si="146">C67/C65</f>
        <v>0.44132096723943731</v>
      </c>
      <c r="O67" s="34">
        <f t="shared" si="146"/>
        <v>0.41576810242660917</v>
      </c>
      <c r="P67" s="16">
        <f t="shared" si="146"/>
        <v>0.30426548444023588</v>
      </c>
      <c r="Q67" s="16">
        <f t="shared" si="146"/>
        <v>0.45826185701514893</v>
      </c>
      <c r="R67" s="16">
        <f t="shared" si="146"/>
        <v>0.58706669369552</v>
      </c>
      <c r="S67" s="294">
        <f t="shared" si="146"/>
        <v>0.58572664168015787</v>
      </c>
      <c r="T67" s="294">
        <f t="shared" si="146"/>
        <v>0.60366123708346286</v>
      </c>
      <c r="U67" s="294">
        <f t="shared" si="146"/>
        <v>0.76407230902937262</v>
      </c>
      <c r="V67" s="294">
        <f>K67/K65</f>
        <v>0.83607855147495491</v>
      </c>
      <c r="W67" s="75">
        <f>L67/L65</f>
        <v>0.86960799197317795</v>
      </c>
      <c r="Y67" s="101">
        <f t="shared" si="134"/>
        <v>-0.20524272841780747</v>
      </c>
      <c r="Z67" s="100">
        <f t="shared" si="135"/>
        <v>4.0103218099630231E-2</v>
      </c>
    </row>
    <row r="68" spans="1:26" ht="20.100000000000001" customHeight="1" thickBot="1">
      <c r="A68" s="5" t="s">
        <v>18</v>
      </c>
      <c r="B68" s="6"/>
      <c r="C68" s="12">
        <v>2266260</v>
      </c>
      <c r="D68" s="13">
        <v>1874529</v>
      </c>
      <c r="E68" s="13">
        <v>2247676</v>
      </c>
      <c r="F68" s="13">
        <v>2123665</v>
      </c>
      <c r="G68" s="13">
        <v>1635486</v>
      </c>
      <c r="H68" s="13">
        <v>1544064</v>
      </c>
      <c r="I68" s="33">
        <v>1367487.6140000001</v>
      </c>
      <c r="J68" s="33">
        <v>1232583.513</v>
      </c>
      <c r="K68" s="33">
        <v>1273889.6779999996</v>
      </c>
      <c r="L68" s="14">
        <v>1258652.2749999997</v>
      </c>
      <c r="N68" s="128">
        <f t="shared" ref="N68:U68" si="147">C68/C92</f>
        <v>8.3787645844994613E-3</v>
      </c>
      <c r="O68" s="206">
        <f t="shared" si="147"/>
        <v>6.4800480643777093E-3</v>
      </c>
      <c r="P68" s="19">
        <f t="shared" si="147"/>
        <v>7.2641583964760652E-3</v>
      </c>
      <c r="Q68" s="19">
        <f t="shared" si="147"/>
        <v>6.3914649383666417E-3</v>
      </c>
      <c r="R68" s="19">
        <f t="shared" si="147"/>
        <v>4.6395572966033008E-3</v>
      </c>
      <c r="S68" s="298">
        <f t="shared" si="147"/>
        <v>3.9361249582629361E-3</v>
      </c>
      <c r="T68" s="298">
        <f t="shared" si="147"/>
        <v>3.3950557128025246E-3</v>
      </c>
      <c r="U68" s="298">
        <f t="shared" si="147"/>
        <v>4.1548510814505522E-3</v>
      </c>
      <c r="V68" s="298">
        <f>K68/K92</f>
        <v>4.1822058247305517E-3</v>
      </c>
      <c r="W68" s="191">
        <f>L68/L92</f>
        <v>4.0692747579804071E-3</v>
      </c>
      <c r="Y68" s="98">
        <f t="shared" si="134"/>
        <v>-1.1961320719642362E-2</v>
      </c>
      <c r="Z68" s="97">
        <f t="shared" si="135"/>
        <v>-2.7002752012431255E-2</v>
      </c>
    </row>
    <row r="69" spans="1:26" ht="20.100000000000001" customHeight="1">
      <c r="A69" s="22"/>
      <c r="B69" t="s">
        <v>84</v>
      </c>
      <c r="C69" s="9">
        <v>1308525</v>
      </c>
      <c r="D69" s="10">
        <v>974296</v>
      </c>
      <c r="E69" s="10">
        <v>1285372</v>
      </c>
      <c r="F69" s="10">
        <v>1096822</v>
      </c>
      <c r="G69" s="10">
        <v>685442</v>
      </c>
      <c r="H69" s="10">
        <v>463177</v>
      </c>
      <c r="I69" s="32">
        <v>248088.29700000005</v>
      </c>
      <c r="J69" s="32">
        <v>192585.71199999991</v>
      </c>
      <c r="K69" s="32">
        <v>192608.54100000003</v>
      </c>
      <c r="L69" s="11">
        <v>173088.42099999991</v>
      </c>
      <c r="N69" s="74">
        <f t="shared" ref="N69:U69" si="148">C69/C68</f>
        <v>0.57739403245876464</v>
      </c>
      <c r="O69" s="34">
        <f t="shared" si="148"/>
        <v>0.51975509581340162</v>
      </c>
      <c r="P69" s="16">
        <f t="shared" si="148"/>
        <v>0.57186711963823966</v>
      </c>
      <c r="Q69" s="16">
        <f t="shared" si="148"/>
        <v>0.51647599786218634</v>
      </c>
      <c r="R69" s="16">
        <f t="shared" si="148"/>
        <v>0.41910600274169268</v>
      </c>
      <c r="S69" s="294">
        <f t="shared" si="148"/>
        <v>0.29997266952665175</v>
      </c>
      <c r="T69" s="294">
        <f t="shared" si="148"/>
        <v>0.18141904501374156</v>
      </c>
      <c r="U69" s="294">
        <f t="shared" si="148"/>
        <v>0.15624556873332113</v>
      </c>
      <c r="V69" s="294">
        <f>K69/K68</f>
        <v>0.15119719103336676</v>
      </c>
      <c r="W69" s="75">
        <f>L69/L68</f>
        <v>0.13751885603194094</v>
      </c>
      <c r="Y69" s="103">
        <f t="shared" si="134"/>
        <v>-0.10134607685959321</v>
      </c>
      <c r="Z69" s="100">
        <f t="shared" si="135"/>
        <v>-9.0466859258034965E-2</v>
      </c>
    </row>
    <row r="70" spans="1:26" ht="20.100000000000001" customHeight="1" thickBot="1">
      <c r="A70" s="22"/>
      <c r="B70" t="s">
        <v>85</v>
      </c>
      <c r="C70" s="9">
        <v>957735</v>
      </c>
      <c r="D70" s="10">
        <v>900233</v>
      </c>
      <c r="E70" s="10">
        <v>962304</v>
      </c>
      <c r="F70" s="10">
        <v>1026843</v>
      </c>
      <c r="G70" s="10">
        <v>950044</v>
      </c>
      <c r="H70" s="10">
        <v>1080887</v>
      </c>
      <c r="I70" s="32">
        <v>1119399.317</v>
      </c>
      <c r="J70" s="32">
        <v>1039997.8010000002</v>
      </c>
      <c r="K70" s="32">
        <v>1081281.1369999996</v>
      </c>
      <c r="L70" s="11">
        <v>1085563.8539999998</v>
      </c>
      <c r="N70" s="74">
        <f t="shared" ref="N70:U70" si="149">C70/C68</f>
        <v>0.42260596754123536</v>
      </c>
      <c r="O70" s="34">
        <f t="shared" si="149"/>
        <v>0.48024490418659832</v>
      </c>
      <c r="P70" s="16">
        <f t="shared" si="149"/>
        <v>0.42813288036176034</v>
      </c>
      <c r="Q70" s="16">
        <f t="shared" si="149"/>
        <v>0.48352400213781366</v>
      </c>
      <c r="R70" s="16">
        <f t="shared" si="149"/>
        <v>0.58089399725830737</v>
      </c>
      <c r="S70" s="294">
        <f t="shared" si="149"/>
        <v>0.70002733047334831</v>
      </c>
      <c r="T70" s="294">
        <f t="shared" si="149"/>
        <v>0.81858095498625849</v>
      </c>
      <c r="U70" s="294">
        <f t="shared" si="149"/>
        <v>0.84375443126667893</v>
      </c>
      <c r="V70" s="294">
        <f>K70/K68</f>
        <v>0.84880280896663329</v>
      </c>
      <c r="W70" s="75">
        <f>L70/L68</f>
        <v>0.86248114396805908</v>
      </c>
      <c r="Y70" s="101">
        <f t="shared" si="134"/>
        <v>3.9607802757777883E-3</v>
      </c>
      <c r="Z70" s="100">
        <f t="shared" si="135"/>
        <v>1.611485595585899E-2</v>
      </c>
    </row>
    <row r="71" spans="1:26" ht="20.100000000000001" customHeight="1" thickBot="1">
      <c r="A71" s="5" t="s">
        <v>19</v>
      </c>
      <c r="B71" s="6"/>
      <c r="C71" s="12">
        <v>11166139</v>
      </c>
      <c r="D71" s="13">
        <v>13434809</v>
      </c>
      <c r="E71" s="13">
        <v>14245400</v>
      </c>
      <c r="F71" s="13">
        <v>14754407</v>
      </c>
      <c r="G71" s="13">
        <v>15038996</v>
      </c>
      <c r="H71" s="13">
        <v>16119859</v>
      </c>
      <c r="I71" s="33">
        <v>16966084.069000006</v>
      </c>
      <c r="J71" s="33">
        <v>12088897.663000003</v>
      </c>
      <c r="K71" s="33">
        <v>12599970.063999996</v>
      </c>
      <c r="L71" s="14">
        <v>12455948.950000005</v>
      </c>
      <c r="N71" s="128">
        <f t="shared" ref="N71:U71" si="150">C71/C92</f>
        <v>4.1283193454766103E-2</v>
      </c>
      <c r="O71" s="206">
        <f t="shared" si="150"/>
        <v>4.6442710705320765E-2</v>
      </c>
      <c r="P71" s="19">
        <f t="shared" si="150"/>
        <v>4.6039038554115515E-2</v>
      </c>
      <c r="Q71" s="19">
        <f t="shared" si="150"/>
        <v>4.440543825268644E-2</v>
      </c>
      <c r="R71" s="19">
        <f t="shared" si="150"/>
        <v>4.2662721432887754E-2</v>
      </c>
      <c r="S71" s="298">
        <f t="shared" si="150"/>
        <v>4.1092713341920682E-2</v>
      </c>
      <c r="T71" s="298">
        <f t="shared" si="150"/>
        <v>4.2121625126724085E-2</v>
      </c>
      <c r="U71" s="298">
        <f t="shared" si="150"/>
        <v>4.0749830740808082E-2</v>
      </c>
      <c r="V71" s="298">
        <f>K71/K92</f>
        <v>4.1365959001899835E-2</v>
      </c>
      <c r="W71" s="191">
        <f>L71/L92</f>
        <v>4.0270597094759622E-2</v>
      </c>
      <c r="Y71" s="98">
        <f t="shared" si="134"/>
        <v>-1.1430274299736686E-2</v>
      </c>
      <c r="Z71" s="97">
        <f t="shared" si="135"/>
        <v>-2.6479789990845031E-2</v>
      </c>
    </row>
    <row r="72" spans="1:26" ht="20.100000000000001" customHeight="1">
      <c r="A72" s="22"/>
      <c r="B72" t="s">
        <v>84</v>
      </c>
      <c r="C72" s="9">
        <v>1279049</v>
      </c>
      <c r="D72" s="10">
        <v>1993068</v>
      </c>
      <c r="E72" s="10">
        <v>2513855</v>
      </c>
      <c r="F72" s="10">
        <v>2391923</v>
      </c>
      <c r="G72" s="10">
        <v>2017345</v>
      </c>
      <c r="H72" s="10">
        <v>1811922</v>
      </c>
      <c r="I72" s="32">
        <v>1744298.2399999993</v>
      </c>
      <c r="J72" s="32">
        <v>1255213.274</v>
      </c>
      <c r="K72" s="32">
        <v>1346362.6539999994</v>
      </c>
      <c r="L72" s="11">
        <v>1435343.0429999996</v>
      </c>
      <c r="N72" s="74">
        <f t="shared" ref="N72:U72" si="151">C72/C71</f>
        <v>0.11454711427110123</v>
      </c>
      <c r="O72" s="34">
        <f t="shared" si="151"/>
        <v>0.14835104838483376</v>
      </c>
      <c r="P72" s="16">
        <f t="shared" si="151"/>
        <v>0.17646784225083184</v>
      </c>
      <c r="Q72" s="16">
        <f t="shared" si="151"/>
        <v>0.16211583427243129</v>
      </c>
      <c r="R72" s="16">
        <f t="shared" si="151"/>
        <v>0.13414093600397262</v>
      </c>
      <c r="S72" s="294">
        <f t="shared" si="151"/>
        <v>0.11240309235955476</v>
      </c>
      <c r="T72" s="294">
        <f t="shared" si="151"/>
        <v>0.10281089218384437</v>
      </c>
      <c r="U72" s="294">
        <f t="shared" si="151"/>
        <v>0.1038319050248709</v>
      </c>
      <c r="V72" s="294">
        <f>K72/K71</f>
        <v>0.1068544327614523</v>
      </c>
      <c r="W72" s="75">
        <f>L72/L71</f>
        <v>0.11523353610083631</v>
      </c>
      <c r="Y72" s="103">
        <f t="shared" si="134"/>
        <v>6.6089466114974571E-2</v>
      </c>
      <c r="Z72" s="100">
        <f t="shared" si="135"/>
        <v>7.8416057460994393E-2</v>
      </c>
    </row>
    <row r="73" spans="1:26" ht="20.100000000000001" customHeight="1" thickBot="1">
      <c r="A73" s="22"/>
      <c r="B73" t="s">
        <v>85</v>
      </c>
      <c r="C73" s="9">
        <v>9887090</v>
      </c>
      <c r="D73" s="10">
        <v>11441741</v>
      </c>
      <c r="E73" s="10">
        <v>11731545</v>
      </c>
      <c r="F73" s="10">
        <v>12362484</v>
      </c>
      <c r="G73" s="10">
        <v>13021651</v>
      </c>
      <c r="H73" s="10">
        <v>14307937</v>
      </c>
      <c r="I73" s="32">
        <v>15221785.829000007</v>
      </c>
      <c r="J73" s="32">
        <v>10833684.389000002</v>
      </c>
      <c r="K73" s="32">
        <v>11253607.409999996</v>
      </c>
      <c r="L73" s="11">
        <v>11020605.907000005</v>
      </c>
      <c r="N73" s="74">
        <f t="shared" ref="N73:U73" si="152">C73/C71</f>
        <v>0.8854528857288988</v>
      </c>
      <c r="O73" s="34">
        <f t="shared" si="152"/>
        <v>0.85164895161516629</v>
      </c>
      <c r="P73" s="16">
        <f t="shared" si="152"/>
        <v>0.8235321577491681</v>
      </c>
      <c r="Q73" s="16">
        <f t="shared" si="152"/>
        <v>0.83788416572756874</v>
      </c>
      <c r="R73" s="16">
        <f t="shared" si="152"/>
        <v>0.86585906399602741</v>
      </c>
      <c r="S73" s="294">
        <f t="shared" si="152"/>
        <v>0.88759690764044519</v>
      </c>
      <c r="T73" s="294">
        <f t="shared" si="152"/>
        <v>0.89718910781615568</v>
      </c>
      <c r="U73" s="294">
        <f t="shared" si="152"/>
        <v>0.89616809497512906</v>
      </c>
      <c r="V73" s="294">
        <f>K73/K71</f>
        <v>0.89314556723854777</v>
      </c>
      <c r="W73" s="75">
        <f>L73/L71</f>
        <v>0.88476646389916369</v>
      </c>
      <c r="Y73" s="101">
        <f t="shared" si="134"/>
        <v>-2.0704605599884816E-2</v>
      </c>
      <c r="Z73" s="100">
        <f t="shared" si="135"/>
        <v>-9.3815651633258612E-3</v>
      </c>
    </row>
    <row r="74" spans="1:26" ht="20.100000000000001" customHeight="1" thickBot="1">
      <c r="A74" s="5" t="s">
        <v>83</v>
      </c>
      <c r="B74" s="6"/>
      <c r="C74" s="12">
        <v>927790</v>
      </c>
      <c r="D74" s="13">
        <v>956013</v>
      </c>
      <c r="E74" s="13">
        <v>984175</v>
      </c>
      <c r="F74" s="13">
        <v>1170391</v>
      </c>
      <c r="G74" s="13">
        <v>1563634</v>
      </c>
      <c r="H74" s="13">
        <v>2282245</v>
      </c>
      <c r="I74" s="33">
        <v>2577304.39</v>
      </c>
      <c r="J74" s="33">
        <v>2632657.9970000004</v>
      </c>
      <c r="K74" s="33">
        <v>2506730.7239999999</v>
      </c>
      <c r="L74" s="14">
        <v>3128078.8449999993</v>
      </c>
      <c r="N74" s="128">
        <f t="shared" ref="N74:U74" si="153">C74/C92</f>
        <v>3.4302039456429339E-3</v>
      </c>
      <c r="O74" s="206">
        <f t="shared" si="153"/>
        <v>3.3048356094623915E-3</v>
      </c>
      <c r="P74" s="19">
        <f t="shared" si="153"/>
        <v>3.1807089143861622E-3</v>
      </c>
      <c r="Q74" s="19">
        <f t="shared" si="153"/>
        <v>3.5224543610597116E-3</v>
      </c>
      <c r="R74" s="19">
        <f t="shared" si="153"/>
        <v>4.4357270767936907E-3</v>
      </c>
      <c r="S74" s="298">
        <f t="shared" si="153"/>
        <v>5.8178945337568873E-3</v>
      </c>
      <c r="T74" s="298">
        <f t="shared" si="153"/>
        <v>6.3986627032810005E-3</v>
      </c>
      <c r="U74" s="298">
        <f t="shared" si="153"/>
        <v>8.8742886875892331E-3</v>
      </c>
      <c r="V74" s="298">
        <f>K74/K92</f>
        <v>8.2296481524233196E-3</v>
      </c>
      <c r="W74" s="191">
        <f>L74/L92</f>
        <v>1.0113208022391258E-2</v>
      </c>
      <c r="Y74" s="98">
        <f t="shared" si="134"/>
        <v>0.24787190544683305</v>
      </c>
      <c r="Z74" s="97">
        <f t="shared" si="135"/>
        <v>0.22887489660336219</v>
      </c>
    </row>
    <row r="75" spans="1:26" ht="20.100000000000001" customHeight="1">
      <c r="A75" s="22"/>
      <c r="B75" t="s">
        <v>84</v>
      </c>
      <c r="C75" s="9">
        <v>226785</v>
      </c>
      <c r="D75" s="10">
        <v>192709</v>
      </c>
      <c r="E75" s="10">
        <v>275094</v>
      </c>
      <c r="F75" s="10">
        <v>458365</v>
      </c>
      <c r="G75" s="10">
        <v>565079</v>
      </c>
      <c r="H75" s="10">
        <v>734406</v>
      </c>
      <c r="I75" s="32">
        <v>739312.45799999998</v>
      </c>
      <c r="J75" s="32">
        <v>860161.6889999999</v>
      </c>
      <c r="K75" s="32">
        <v>536027.09100000001</v>
      </c>
      <c r="L75" s="11">
        <v>844900.49400000006</v>
      </c>
      <c r="N75" s="74">
        <f t="shared" ref="N75:U75" si="154">C75/C74</f>
        <v>0.24443570204464371</v>
      </c>
      <c r="O75" s="34">
        <f t="shared" si="154"/>
        <v>0.20157571079054365</v>
      </c>
      <c r="P75" s="16">
        <f t="shared" si="154"/>
        <v>0.27951736225772855</v>
      </c>
      <c r="Q75" s="16">
        <f t="shared" si="154"/>
        <v>0.39163407784236209</v>
      </c>
      <c r="R75" s="16">
        <f t="shared" si="154"/>
        <v>0.3613882788427471</v>
      </c>
      <c r="S75" s="294">
        <f t="shared" si="154"/>
        <v>0.32179104346816401</v>
      </c>
      <c r="T75" s="294">
        <f t="shared" si="154"/>
        <v>0.28685492519570027</v>
      </c>
      <c r="U75" s="294">
        <f t="shared" si="154"/>
        <v>0.32672747086031767</v>
      </c>
      <c r="V75" s="294">
        <f>K75/K74</f>
        <v>0.21383513030257176</v>
      </c>
      <c r="W75" s="75">
        <f>L75/L74</f>
        <v>0.27010204533383503</v>
      </c>
      <c r="Y75" s="103">
        <f t="shared" si="134"/>
        <v>0.57622722467958254</v>
      </c>
      <c r="Z75" s="100">
        <f t="shared" si="135"/>
        <v>0.26313223160126631</v>
      </c>
    </row>
    <row r="76" spans="1:26" ht="20.100000000000001" customHeight="1" thickBot="1">
      <c r="A76" s="22"/>
      <c r="B76" t="s">
        <v>85</v>
      </c>
      <c r="C76" s="9">
        <v>701005</v>
      </c>
      <c r="D76" s="10">
        <v>763304</v>
      </c>
      <c r="E76" s="10">
        <v>709081</v>
      </c>
      <c r="F76" s="10">
        <v>712026</v>
      </c>
      <c r="G76" s="10">
        <v>998555</v>
      </c>
      <c r="H76" s="10">
        <v>1547839</v>
      </c>
      <c r="I76" s="32">
        <v>1837991.9320000003</v>
      </c>
      <c r="J76" s="32">
        <v>1772496.3080000004</v>
      </c>
      <c r="K76" s="32">
        <v>1970703.6329999999</v>
      </c>
      <c r="L76" s="11">
        <v>2283178.3509999993</v>
      </c>
      <c r="N76" s="74">
        <f t="shared" ref="N76:U76" si="155">C76/C74</f>
        <v>0.75556429795535629</v>
      </c>
      <c r="O76" s="34">
        <f t="shared" si="155"/>
        <v>0.79842428920945641</v>
      </c>
      <c r="P76" s="16">
        <f t="shared" si="155"/>
        <v>0.72048263774227139</v>
      </c>
      <c r="Q76" s="16">
        <f t="shared" si="155"/>
        <v>0.60836592215763796</v>
      </c>
      <c r="R76" s="16">
        <f t="shared" si="155"/>
        <v>0.63861172115725295</v>
      </c>
      <c r="S76" s="294">
        <f t="shared" si="155"/>
        <v>0.67820895653183599</v>
      </c>
      <c r="T76" s="294">
        <f t="shared" si="155"/>
        <v>0.71314507480429978</v>
      </c>
      <c r="U76" s="294">
        <f t="shared" si="155"/>
        <v>0.67327252913968227</v>
      </c>
      <c r="V76" s="294">
        <f>K76/K74</f>
        <v>0.78616486969742827</v>
      </c>
      <c r="W76" s="75">
        <f>L76/L74</f>
        <v>0.72989795466616503</v>
      </c>
      <c r="Y76" s="101">
        <f t="shared" si="134"/>
        <v>0.15855997460375079</v>
      </c>
      <c r="Z76" s="100">
        <f t="shared" si="135"/>
        <v>-7.1571393228138935E-2</v>
      </c>
    </row>
    <row r="77" spans="1:26" ht="20.100000000000001" customHeight="1" thickBot="1">
      <c r="A77" s="5" t="s">
        <v>9</v>
      </c>
      <c r="B77" s="6"/>
      <c r="C77" s="12">
        <v>8870855</v>
      </c>
      <c r="D77" s="13">
        <v>11864125</v>
      </c>
      <c r="E77" s="13">
        <v>14902935</v>
      </c>
      <c r="F77" s="13">
        <v>14980316</v>
      </c>
      <c r="G77" s="13">
        <v>14734420</v>
      </c>
      <c r="H77" s="13">
        <v>15896024</v>
      </c>
      <c r="I77" s="33">
        <v>16407850.484999999</v>
      </c>
      <c r="J77" s="33">
        <v>13350001.763000004</v>
      </c>
      <c r="K77" s="33">
        <v>12281449.010000002</v>
      </c>
      <c r="L77" s="14">
        <v>12413851.685000001</v>
      </c>
      <c r="N77" s="128">
        <f t="shared" ref="N77:U77" si="156">C77/C92</f>
        <v>3.2797122001990052E-2</v>
      </c>
      <c r="O77" s="206">
        <f t="shared" si="156"/>
        <v>4.1013022600229279E-2</v>
      </c>
      <c r="P77" s="19">
        <f t="shared" si="156"/>
        <v>4.8164095008527488E-2</v>
      </c>
      <c r="Q77" s="19">
        <f t="shared" si="156"/>
        <v>4.5085342782243347E-2</v>
      </c>
      <c r="R77" s="19">
        <f t="shared" si="156"/>
        <v>4.1798698259855244E-2</v>
      </c>
      <c r="S77" s="298">
        <f t="shared" si="156"/>
        <v>4.0522113593443425E-2</v>
      </c>
      <c r="T77" s="298">
        <f t="shared" si="156"/>
        <v>4.0735700969872855E-2</v>
      </c>
      <c r="U77" s="298">
        <f t="shared" si="156"/>
        <v>4.5000820372296628E-2</v>
      </c>
      <c r="V77" s="298">
        <f>K77/K92</f>
        <v>4.0320247877660642E-2</v>
      </c>
      <c r="W77" s="191">
        <f>L77/L92</f>
        <v>4.0134494899382006E-2</v>
      </c>
      <c r="Y77" s="98">
        <f t="shared" si="134"/>
        <v>1.0780704694714103E-2</v>
      </c>
      <c r="Z77" s="97">
        <f t="shared" si="135"/>
        <v>-4.6069403849461977E-3</v>
      </c>
    </row>
    <row r="78" spans="1:26" ht="20.100000000000001" customHeight="1">
      <c r="A78" s="22"/>
      <c r="B78" t="s">
        <v>84</v>
      </c>
      <c r="C78" s="9">
        <v>8536531</v>
      </c>
      <c r="D78" s="10">
        <v>11463686</v>
      </c>
      <c r="E78" s="10">
        <v>14493565</v>
      </c>
      <c r="F78" s="10">
        <v>14412348</v>
      </c>
      <c r="G78" s="10">
        <v>14111236</v>
      </c>
      <c r="H78" s="10">
        <v>15219334</v>
      </c>
      <c r="I78" s="32">
        <v>15644982.376999998</v>
      </c>
      <c r="J78" s="32">
        <v>12782335.319000004</v>
      </c>
      <c r="K78" s="32">
        <v>11738354.978000002</v>
      </c>
      <c r="L78" s="11">
        <v>11618528.063000001</v>
      </c>
      <c r="N78" s="74">
        <f t="shared" ref="N78:U78" si="157">C78/C77</f>
        <v>0.96231208829363124</v>
      </c>
      <c r="O78" s="34">
        <f t="shared" si="157"/>
        <v>0.96624791124503495</v>
      </c>
      <c r="P78" s="16">
        <f t="shared" si="157"/>
        <v>0.97253091421253601</v>
      </c>
      <c r="Q78" s="16">
        <f t="shared" si="157"/>
        <v>0.96208571301166146</v>
      </c>
      <c r="R78" s="16">
        <f t="shared" si="157"/>
        <v>0.95770556289287256</v>
      </c>
      <c r="S78" s="294">
        <f t="shared" si="157"/>
        <v>0.95743023538464711</v>
      </c>
      <c r="T78" s="294">
        <f t="shared" si="157"/>
        <v>0.95350590812017622</v>
      </c>
      <c r="U78" s="294">
        <f t="shared" si="157"/>
        <v>0.95747817460419316</v>
      </c>
      <c r="V78" s="294">
        <f>K78/K77</f>
        <v>0.95577931956092532</v>
      </c>
      <c r="W78" s="75">
        <f>L78/L77</f>
        <v>0.93593256612200293</v>
      </c>
      <c r="Y78" s="103">
        <f t="shared" si="134"/>
        <v>-1.0208152268744667E-2</v>
      </c>
      <c r="Z78" s="100">
        <f t="shared" si="135"/>
        <v>-2.0764995677077191E-2</v>
      </c>
    </row>
    <row r="79" spans="1:26" ht="20.100000000000001" customHeight="1" thickBot="1">
      <c r="A79" s="22"/>
      <c r="B79" t="s">
        <v>85</v>
      </c>
      <c r="C79" s="9">
        <v>334324</v>
      </c>
      <c r="D79" s="10">
        <v>400439</v>
      </c>
      <c r="E79" s="10">
        <v>409370</v>
      </c>
      <c r="F79" s="10">
        <v>567968</v>
      </c>
      <c r="G79" s="10">
        <v>623184</v>
      </c>
      <c r="H79" s="10">
        <v>676690</v>
      </c>
      <c r="I79" s="32">
        <v>762868.10800000036</v>
      </c>
      <c r="J79" s="32">
        <v>567666.4439999999</v>
      </c>
      <c r="K79" s="32">
        <v>543094.03200000001</v>
      </c>
      <c r="L79" s="11">
        <v>795323.62200000032</v>
      </c>
      <c r="N79" s="74">
        <f t="shared" ref="N79:U79" si="158">C79/C77</f>
        <v>3.768791170636878E-2</v>
      </c>
      <c r="O79" s="34">
        <f t="shared" si="158"/>
        <v>3.3752088754965076E-2</v>
      </c>
      <c r="P79" s="16">
        <f t="shared" si="158"/>
        <v>2.7469085787464011E-2</v>
      </c>
      <c r="Q79" s="16">
        <f t="shared" si="158"/>
        <v>3.7914286988338562E-2</v>
      </c>
      <c r="R79" s="16">
        <f t="shared" si="158"/>
        <v>4.2294437107127394E-2</v>
      </c>
      <c r="S79" s="294">
        <f t="shared" si="158"/>
        <v>4.2569764615352869E-2</v>
      </c>
      <c r="T79" s="294">
        <f t="shared" si="158"/>
        <v>4.6494091879823729E-2</v>
      </c>
      <c r="U79" s="294">
        <f t="shared" si="158"/>
        <v>4.2521825395806859E-2</v>
      </c>
      <c r="V79" s="294">
        <f>K79/K77</f>
        <v>4.4220680439074664E-2</v>
      </c>
      <c r="W79" s="75">
        <f>L79/L77</f>
        <v>6.4067433877997099E-2</v>
      </c>
      <c r="Y79" s="101">
        <f t="shared" si="134"/>
        <v>0.46443078939965282</v>
      </c>
      <c r="Z79" s="100">
        <f t="shared" si="135"/>
        <v>0.44881157960168505</v>
      </c>
    </row>
    <row r="80" spans="1:26" ht="20.100000000000001" customHeight="1" thickBot="1">
      <c r="A80" s="5" t="s">
        <v>12</v>
      </c>
      <c r="B80" s="6"/>
      <c r="C80" s="12">
        <v>8796971</v>
      </c>
      <c r="D80" s="13">
        <v>9487411</v>
      </c>
      <c r="E80" s="13">
        <v>10258864</v>
      </c>
      <c r="F80" s="13">
        <v>15573842</v>
      </c>
      <c r="G80" s="13">
        <v>16798411</v>
      </c>
      <c r="H80" s="13">
        <v>17477331</v>
      </c>
      <c r="I80" s="33">
        <v>17418349.115999997</v>
      </c>
      <c r="J80" s="33">
        <v>11511272.216999998</v>
      </c>
      <c r="K80" s="33">
        <v>10746134.251999997</v>
      </c>
      <c r="L80" s="14">
        <v>9564091.779000001</v>
      </c>
      <c r="N80" s="128">
        <f t="shared" ref="N80:U80" si="159">C80/C92</f>
        <v>3.2523959768812408E-2</v>
      </c>
      <c r="O80" s="206">
        <f t="shared" si="159"/>
        <v>3.2796974219393663E-2</v>
      </c>
      <c r="P80" s="19">
        <f t="shared" si="159"/>
        <v>3.3155140271064885E-2</v>
      </c>
      <c r="Q80" s="19">
        <f t="shared" si="159"/>
        <v>4.6871641760193733E-2</v>
      </c>
      <c r="R80" s="19">
        <f t="shared" si="159"/>
        <v>4.7653841320800763E-2</v>
      </c>
      <c r="S80" s="298">
        <f t="shared" si="159"/>
        <v>4.4553178335174269E-2</v>
      </c>
      <c r="T80" s="298">
        <f t="shared" si="159"/>
        <v>4.324446164516748E-2</v>
      </c>
      <c r="U80" s="298">
        <f t="shared" si="159"/>
        <v>3.8802743437047857E-2</v>
      </c>
      <c r="V80" s="298">
        <f>K80/K92</f>
        <v>3.5279778177189136E-2</v>
      </c>
      <c r="W80" s="191">
        <f>L80/L92</f>
        <v>3.0921103494841447E-2</v>
      </c>
      <c r="Y80" s="98">
        <f t="shared" si="134"/>
        <v>-0.10999699475930165</v>
      </c>
      <c r="Z80" s="97">
        <f t="shared" si="135"/>
        <v>-0.12354597754148804</v>
      </c>
    </row>
    <row r="81" spans="1:26" ht="20.100000000000001" customHeight="1">
      <c r="A81" s="22"/>
      <c r="B81" t="s">
        <v>84</v>
      </c>
      <c r="C81" s="9">
        <v>7251999</v>
      </c>
      <c r="D81" s="10">
        <v>7923556</v>
      </c>
      <c r="E81" s="10">
        <v>8563221</v>
      </c>
      <c r="F81" s="10">
        <v>13469311</v>
      </c>
      <c r="G81" s="10">
        <v>14634449</v>
      </c>
      <c r="H81" s="10">
        <v>15235741</v>
      </c>
      <c r="I81" s="32">
        <v>15109490.573999997</v>
      </c>
      <c r="J81" s="32">
        <v>9647588.8229999989</v>
      </c>
      <c r="K81" s="32">
        <v>8963846.0389999971</v>
      </c>
      <c r="L81" s="11">
        <v>8007751.0590000013</v>
      </c>
      <c r="N81" s="74">
        <f t="shared" ref="N81:U81" si="160">C81/C80</f>
        <v>0.82437454892144124</v>
      </c>
      <c r="O81" s="34">
        <f t="shared" si="160"/>
        <v>0.8351652521430768</v>
      </c>
      <c r="P81" s="16">
        <f t="shared" si="160"/>
        <v>0.83471435043880104</v>
      </c>
      <c r="Q81" s="16">
        <f t="shared" si="160"/>
        <v>0.86486757731329234</v>
      </c>
      <c r="R81" s="16">
        <f t="shared" si="160"/>
        <v>0.87118055392262994</v>
      </c>
      <c r="S81" s="294">
        <f t="shared" si="160"/>
        <v>0.87174300240694647</v>
      </c>
      <c r="T81" s="294">
        <f t="shared" si="160"/>
        <v>0.86744676394853359</v>
      </c>
      <c r="U81" s="294">
        <f t="shared" si="160"/>
        <v>0.83809926836343185</v>
      </c>
      <c r="V81" s="294">
        <f>K81/K80</f>
        <v>0.83414610582700544</v>
      </c>
      <c r="W81" s="75">
        <f>L81/L80</f>
        <v>0.83727250261051689</v>
      </c>
      <c r="Y81" s="103">
        <f t="shared" si="134"/>
        <v>-0.10666124516643945</v>
      </c>
      <c r="Z81" s="100">
        <f t="shared" si="135"/>
        <v>3.7480205945597746E-3</v>
      </c>
    </row>
    <row r="82" spans="1:26" ht="20.100000000000001" customHeight="1" thickBot="1">
      <c r="A82" s="22"/>
      <c r="B82" t="s">
        <v>85</v>
      </c>
      <c r="C82" s="9">
        <v>1544972</v>
      </c>
      <c r="D82" s="10">
        <v>1563855</v>
      </c>
      <c r="E82" s="10">
        <v>1695643</v>
      </c>
      <c r="F82" s="10">
        <v>2104531</v>
      </c>
      <c r="G82" s="10">
        <v>2163962</v>
      </c>
      <c r="H82" s="10">
        <v>2241590</v>
      </c>
      <c r="I82" s="32">
        <v>2308858.5419999999</v>
      </c>
      <c r="J82" s="32">
        <v>1863683.3940000001</v>
      </c>
      <c r="K82" s="32">
        <v>1782288.2129999998</v>
      </c>
      <c r="L82" s="11">
        <v>1556340.719999999</v>
      </c>
      <c r="N82" s="74">
        <f t="shared" ref="N82:U82" si="161">C82/C80</f>
        <v>0.17562545107855876</v>
      </c>
      <c r="O82" s="34">
        <f t="shared" si="161"/>
        <v>0.16483474785692323</v>
      </c>
      <c r="P82" s="16">
        <f t="shared" si="161"/>
        <v>0.16528564956119898</v>
      </c>
      <c r="Q82" s="16">
        <f t="shared" si="161"/>
        <v>0.13513242268670761</v>
      </c>
      <c r="R82" s="16">
        <f t="shared" si="161"/>
        <v>0.12881944607737006</v>
      </c>
      <c r="S82" s="294">
        <f t="shared" si="161"/>
        <v>0.12825699759305353</v>
      </c>
      <c r="T82" s="294">
        <f t="shared" si="161"/>
        <v>0.13255323605146646</v>
      </c>
      <c r="U82" s="294">
        <f t="shared" si="161"/>
        <v>0.16190073163656818</v>
      </c>
      <c r="V82" s="294">
        <f>K82/K80</f>
        <v>0.16585389417299459</v>
      </c>
      <c r="W82" s="75">
        <f>L82/L80</f>
        <v>0.16272749738948306</v>
      </c>
      <c r="Y82" s="101">
        <f t="shared" si="134"/>
        <v>-0.12677382443083057</v>
      </c>
      <c r="Z82" s="100">
        <f t="shared" si="135"/>
        <v>-1.8850306766089772E-2</v>
      </c>
    </row>
    <row r="83" spans="1:26" ht="20.100000000000001" customHeight="1" thickBot="1">
      <c r="A83" s="5" t="s">
        <v>11</v>
      </c>
      <c r="B83" s="6"/>
      <c r="C83" s="12">
        <v>33521945</v>
      </c>
      <c r="D83" s="13">
        <v>37719984</v>
      </c>
      <c r="E83" s="13">
        <v>47541365</v>
      </c>
      <c r="F83" s="13">
        <v>52891733</v>
      </c>
      <c r="G83" s="13">
        <v>57835644</v>
      </c>
      <c r="H83" s="13">
        <v>65675359</v>
      </c>
      <c r="I83" s="33">
        <v>66440244.486000016</v>
      </c>
      <c r="J83" s="33">
        <v>43664086.987999998</v>
      </c>
      <c r="K83" s="33">
        <v>42728726.954999976</v>
      </c>
      <c r="L83" s="14">
        <v>41790745.500999995</v>
      </c>
      <c r="N83" s="128">
        <f t="shared" ref="N83:U83" si="162">C83/C92</f>
        <v>0.12393656754720941</v>
      </c>
      <c r="O83" s="206">
        <f t="shared" si="162"/>
        <v>0.13039398660013166</v>
      </c>
      <c r="P83" s="19">
        <f t="shared" si="162"/>
        <v>0.15364670252504511</v>
      </c>
      <c r="Q83" s="19">
        <f t="shared" si="162"/>
        <v>0.1591850207066321</v>
      </c>
      <c r="R83" s="19">
        <f t="shared" si="162"/>
        <v>0.16406853016409245</v>
      </c>
      <c r="S83" s="298">
        <f t="shared" si="162"/>
        <v>0.16741949796302377</v>
      </c>
      <c r="T83" s="298">
        <f t="shared" si="162"/>
        <v>0.16495091384585717</v>
      </c>
      <c r="U83" s="298">
        <f t="shared" si="162"/>
        <v>0.14718497945919126</v>
      </c>
      <c r="V83" s="298">
        <f>K83/K92</f>
        <v>0.14027928308131116</v>
      </c>
      <c r="W83" s="191">
        <f>L83/L92</f>
        <v>0.13511120518524672</v>
      </c>
      <c r="Y83" s="98">
        <f t="shared" si="134"/>
        <v>-2.1952010294802891E-2</v>
      </c>
      <c r="Z83" s="97">
        <f t="shared" si="135"/>
        <v>-3.6841348077526356E-2</v>
      </c>
    </row>
    <row r="84" spans="1:26" ht="20.100000000000001" customHeight="1">
      <c r="A84" s="22"/>
      <c r="B84" t="s">
        <v>84</v>
      </c>
      <c r="C84" s="9">
        <v>28123506</v>
      </c>
      <c r="D84" s="10">
        <v>31984560</v>
      </c>
      <c r="E84" s="10">
        <v>40984165</v>
      </c>
      <c r="F84" s="10">
        <v>45268500</v>
      </c>
      <c r="G84" s="10">
        <v>49721008</v>
      </c>
      <c r="H84" s="10">
        <v>56629966</v>
      </c>
      <c r="I84" s="32">
        <v>57382220.926000014</v>
      </c>
      <c r="J84" s="32">
        <v>39186563.335999995</v>
      </c>
      <c r="K84" s="32">
        <v>38321458.612999976</v>
      </c>
      <c r="L84" s="11">
        <v>37600915.127999991</v>
      </c>
      <c r="N84" s="74">
        <f t="shared" ref="N84:U84" si="163">C84/C83</f>
        <v>0.83895806165185227</v>
      </c>
      <c r="O84" s="34">
        <f t="shared" si="163"/>
        <v>0.84794733741138384</v>
      </c>
      <c r="P84" s="16">
        <f t="shared" si="163"/>
        <v>0.86207379615625257</v>
      </c>
      <c r="Q84" s="16">
        <f t="shared" si="163"/>
        <v>0.85587099216431417</v>
      </c>
      <c r="R84" s="16">
        <f t="shared" si="163"/>
        <v>0.85969489680101085</v>
      </c>
      <c r="S84" s="294">
        <f t="shared" si="163"/>
        <v>0.86227112972462017</v>
      </c>
      <c r="T84" s="294">
        <f t="shared" si="163"/>
        <v>0.86366661305846537</v>
      </c>
      <c r="U84" s="294">
        <f t="shared" si="163"/>
        <v>0.89745523241490111</v>
      </c>
      <c r="V84" s="294">
        <f>K84/K83</f>
        <v>0.89685467702696731</v>
      </c>
      <c r="W84" s="75">
        <f>L84/L83</f>
        <v>0.89974262668035565</v>
      </c>
      <c r="Y84" s="103">
        <f t="shared" si="134"/>
        <v>-1.8802611149972018E-2</v>
      </c>
      <c r="Z84" s="100">
        <f t="shared" si="135"/>
        <v>3.2200865172067415E-3</v>
      </c>
    </row>
    <row r="85" spans="1:26" ht="20.100000000000001" customHeight="1" thickBot="1">
      <c r="A85" s="22"/>
      <c r="B85" t="s">
        <v>85</v>
      </c>
      <c r="C85" s="9">
        <v>5398439</v>
      </c>
      <c r="D85" s="10">
        <v>5735424</v>
      </c>
      <c r="E85" s="10">
        <v>6557200</v>
      </c>
      <c r="F85" s="10">
        <v>7623233</v>
      </c>
      <c r="G85" s="10">
        <v>8114636</v>
      </c>
      <c r="H85" s="10">
        <v>9045393</v>
      </c>
      <c r="I85" s="32">
        <v>9058023.5600000005</v>
      </c>
      <c r="J85" s="32">
        <v>4477523.6519999998</v>
      </c>
      <c r="K85" s="32">
        <v>4407268.3420000002</v>
      </c>
      <c r="L85" s="11">
        <v>4189830.3730000006</v>
      </c>
      <c r="N85" s="74">
        <f t="shared" ref="N85:U85" si="164">C85/C83</f>
        <v>0.16104193834814776</v>
      </c>
      <c r="O85" s="34">
        <f t="shared" si="164"/>
        <v>0.15205266258861616</v>
      </c>
      <c r="P85" s="16">
        <f t="shared" si="164"/>
        <v>0.13792620384374743</v>
      </c>
      <c r="Q85" s="16">
        <f t="shared" si="164"/>
        <v>0.14412900783568577</v>
      </c>
      <c r="R85" s="16">
        <f t="shared" si="164"/>
        <v>0.1403051031989892</v>
      </c>
      <c r="S85" s="294">
        <f t="shared" si="164"/>
        <v>0.13772887027537983</v>
      </c>
      <c r="T85" s="294">
        <f t="shared" si="164"/>
        <v>0.1363333869415346</v>
      </c>
      <c r="U85" s="294">
        <f t="shared" si="164"/>
        <v>0.10254476758509888</v>
      </c>
      <c r="V85" s="294">
        <f>K85/K83</f>
        <v>0.10314532297303269</v>
      </c>
      <c r="W85" s="75">
        <f>L85/L83</f>
        <v>0.10025737331964427</v>
      </c>
      <c r="Y85" s="101">
        <f t="shared" si="134"/>
        <v>-4.9336221924106194E-2</v>
      </c>
      <c r="Z85" s="100">
        <f t="shared" si="135"/>
        <v>-2.7998842508287852E-2</v>
      </c>
    </row>
    <row r="86" spans="1:26" ht="20.100000000000001" customHeight="1" thickBot="1">
      <c r="A86" s="5" t="s">
        <v>6</v>
      </c>
      <c r="B86" s="6"/>
      <c r="C86" s="12">
        <v>122245353</v>
      </c>
      <c r="D86" s="13">
        <v>123110540</v>
      </c>
      <c r="E86" s="13">
        <v>122250676</v>
      </c>
      <c r="F86" s="13">
        <v>129038329</v>
      </c>
      <c r="G86" s="13">
        <v>131789209</v>
      </c>
      <c r="H86" s="13">
        <v>146172265</v>
      </c>
      <c r="I86" s="33">
        <v>147273259.69200009</v>
      </c>
      <c r="J86" s="33">
        <v>107093596.44300002</v>
      </c>
      <c r="K86" s="33">
        <v>112351579.52199998</v>
      </c>
      <c r="L86" s="14">
        <v>112975041.96199989</v>
      </c>
      <c r="N86" s="128">
        <f t="shared" ref="N86:U86" si="165">C86/C92</f>
        <v>0.45196272022452633</v>
      </c>
      <c r="O86" s="206">
        <f t="shared" si="165"/>
        <v>0.42558008781485618</v>
      </c>
      <c r="P86" s="19">
        <f t="shared" si="165"/>
        <v>0.39509621250583937</v>
      </c>
      <c r="Q86" s="19">
        <f t="shared" si="165"/>
        <v>0.38835878328687407</v>
      </c>
      <c r="R86" s="19">
        <f t="shared" si="165"/>
        <v>0.37386048320164611</v>
      </c>
      <c r="S86" s="298">
        <f t="shared" si="165"/>
        <v>0.37262205483213379</v>
      </c>
      <c r="T86" s="298">
        <f t="shared" si="165"/>
        <v>0.36563469865576032</v>
      </c>
      <c r="U86" s="298">
        <f t="shared" si="165"/>
        <v>0.36099618427853147</v>
      </c>
      <c r="V86" s="298">
        <f>K86/K92</f>
        <v>0.36885252970437077</v>
      </c>
      <c r="W86" s="191">
        <f>L86/L92</f>
        <v>0.36525297389046041</v>
      </c>
      <c r="Y86" s="98">
        <f t="shared" si="134"/>
        <v>5.5492093894222976E-3</v>
      </c>
      <c r="Z86" s="123">
        <f t="shared" si="135"/>
        <v>-9.7587938919528206E-3</v>
      </c>
    </row>
    <row r="87" spans="1:26" ht="20.100000000000001" customHeight="1">
      <c r="A87" s="22"/>
      <c r="B87" t="s">
        <v>84</v>
      </c>
      <c r="C87" s="9">
        <v>81787250</v>
      </c>
      <c r="D87" s="10">
        <v>84586580</v>
      </c>
      <c r="E87" s="10">
        <v>87650904</v>
      </c>
      <c r="F87" s="10">
        <v>93175904</v>
      </c>
      <c r="G87" s="10">
        <v>97027502</v>
      </c>
      <c r="H87" s="10">
        <v>107569308</v>
      </c>
      <c r="I87" s="32">
        <v>106628430.49500008</v>
      </c>
      <c r="J87" s="32">
        <v>75347736.04900001</v>
      </c>
      <c r="K87" s="32">
        <v>79300723.160000026</v>
      </c>
      <c r="L87" s="11">
        <v>80298620.413999885</v>
      </c>
      <c r="N87" s="74">
        <f t="shared" ref="N87:U87" si="166">C87/C86</f>
        <v>0.66904179171538736</v>
      </c>
      <c r="O87" s="34">
        <f t="shared" si="166"/>
        <v>0.68707829565202139</v>
      </c>
      <c r="P87" s="16">
        <f t="shared" si="166"/>
        <v>0.71697684518325278</v>
      </c>
      <c r="Q87" s="16">
        <f t="shared" si="166"/>
        <v>0.72207928235028529</v>
      </c>
      <c r="R87" s="16">
        <f t="shared" si="166"/>
        <v>0.73623252416667895</v>
      </c>
      <c r="S87" s="294">
        <f t="shared" si="166"/>
        <v>0.73590778661054479</v>
      </c>
      <c r="T87" s="294">
        <f t="shared" si="166"/>
        <v>0.72401758960178808</v>
      </c>
      <c r="U87" s="294">
        <f t="shared" si="166"/>
        <v>0.7035690139428965</v>
      </c>
      <c r="V87" s="294">
        <f>K87/K86</f>
        <v>0.70582650904762634</v>
      </c>
      <c r="W87" s="75">
        <f>L87/L86</f>
        <v>0.71076424508883118</v>
      </c>
      <c r="Y87" s="103">
        <f t="shared" si="134"/>
        <v>1.2583709381646688E-2</v>
      </c>
      <c r="Z87" s="100">
        <f t="shared" si="135"/>
        <v>6.9956795018471952E-3</v>
      </c>
    </row>
    <row r="88" spans="1:26" ht="20.100000000000001" customHeight="1" thickBot="1">
      <c r="A88" s="22"/>
      <c r="B88" t="s">
        <v>85</v>
      </c>
      <c r="C88" s="9">
        <v>40458103</v>
      </c>
      <c r="D88" s="10">
        <v>38523960</v>
      </c>
      <c r="E88" s="10">
        <v>34599772</v>
      </c>
      <c r="F88" s="10">
        <v>35862425</v>
      </c>
      <c r="G88" s="10">
        <v>34761707</v>
      </c>
      <c r="H88" s="10">
        <v>38602957</v>
      </c>
      <c r="I88" s="32">
        <v>40644829.197000004</v>
      </c>
      <c r="J88" s="32">
        <v>31745860.394000005</v>
      </c>
      <c r="K88" s="32">
        <v>33050856.361999962</v>
      </c>
      <c r="L88" s="11">
        <v>32676421.548000008</v>
      </c>
      <c r="N88" s="74">
        <f t="shared" ref="N88:U88" si="167">C88/C86</f>
        <v>0.33095820828461264</v>
      </c>
      <c r="O88" s="34">
        <f t="shared" si="167"/>
        <v>0.31292170434797867</v>
      </c>
      <c r="P88" s="16">
        <f t="shared" si="167"/>
        <v>0.28302315481674717</v>
      </c>
      <c r="Q88" s="16">
        <f t="shared" si="167"/>
        <v>0.27792071764971477</v>
      </c>
      <c r="R88" s="16">
        <f t="shared" si="167"/>
        <v>0.26376747583332105</v>
      </c>
      <c r="S88" s="294">
        <f t="shared" si="167"/>
        <v>0.26409221338945527</v>
      </c>
      <c r="T88" s="294">
        <f t="shared" si="167"/>
        <v>0.27598241039821186</v>
      </c>
      <c r="U88" s="294">
        <f t="shared" si="167"/>
        <v>0.2964309860571035</v>
      </c>
      <c r="V88" s="294">
        <f>K88/K86</f>
        <v>0.29417349095237377</v>
      </c>
      <c r="W88" s="75">
        <f>L88/L86</f>
        <v>0.28923575491116876</v>
      </c>
      <c r="Y88" s="101">
        <f t="shared" si="134"/>
        <v>-1.1329050294456484E-2</v>
      </c>
      <c r="Z88" s="100">
        <f t="shared" si="135"/>
        <v>-1.6785115562994158E-2</v>
      </c>
    </row>
    <row r="89" spans="1:26" ht="20.100000000000001" customHeight="1" thickBot="1">
      <c r="A89" s="5" t="s">
        <v>7</v>
      </c>
      <c r="B89" s="6"/>
      <c r="C89" s="12">
        <v>529829</v>
      </c>
      <c r="D89" s="13">
        <v>649171</v>
      </c>
      <c r="E89" s="13">
        <v>631931</v>
      </c>
      <c r="F89" s="13">
        <v>719438</v>
      </c>
      <c r="G89" s="13">
        <v>639567</v>
      </c>
      <c r="H89" s="13">
        <v>779365</v>
      </c>
      <c r="I89" s="33">
        <v>1110521.97</v>
      </c>
      <c r="J89" s="33">
        <v>1151443.9839999997</v>
      </c>
      <c r="K89" s="33">
        <v>1237792.0419999999</v>
      </c>
      <c r="L89" s="14">
        <v>1318807.3370000003</v>
      </c>
      <c r="N89" s="128">
        <f t="shared" ref="N89:U89" si="168">C89/C92</f>
        <v>1.9588716480195413E-3</v>
      </c>
      <c r="O89" s="206">
        <f t="shared" si="168"/>
        <v>2.244115338839859E-3</v>
      </c>
      <c r="P89" s="19">
        <f t="shared" si="168"/>
        <v>2.0423080905092711E-3</v>
      </c>
      <c r="Q89" s="19">
        <f t="shared" si="168"/>
        <v>2.165248639652968E-3</v>
      </c>
      <c r="R89" s="19">
        <f t="shared" si="168"/>
        <v>1.8143278154118612E-3</v>
      </c>
      <c r="S89" s="298">
        <f t="shared" si="168"/>
        <v>1.9867557485289426E-3</v>
      </c>
      <c r="T89" s="298">
        <f t="shared" si="168"/>
        <v>2.7570881957847213E-3</v>
      </c>
      <c r="U89" s="298">
        <f t="shared" si="168"/>
        <v>3.8813421011190592E-3</v>
      </c>
      <c r="V89" s="298">
        <f>K89/K92</f>
        <v>4.0636965486563316E-3</v>
      </c>
      <c r="W89" s="191">
        <f>L89/L92</f>
        <v>4.2637585564237451E-3</v>
      </c>
      <c r="Y89" s="61">
        <f t="shared" si="134"/>
        <v>6.5451458929318598E-2</v>
      </c>
      <c r="Z89" s="123">
        <f t="shared" si="135"/>
        <v>4.9231532269200635E-2</v>
      </c>
    </row>
    <row r="90" spans="1:26" ht="20.100000000000001" customHeight="1">
      <c r="A90" s="22"/>
      <c r="B90" t="s">
        <v>84</v>
      </c>
      <c r="C90" s="9">
        <v>447205</v>
      </c>
      <c r="D90" s="10">
        <v>575637</v>
      </c>
      <c r="E90" s="10">
        <v>532164</v>
      </c>
      <c r="F90" s="10">
        <v>652000</v>
      </c>
      <c r="G90" s="10">
        <v>589687</v>
      </c>
      <c r="H90" s="10">
        <v>732315</v>
      </c>
      <c r="I90" s="32">
        <v>1070202.24</v>
      </c>
      <c r="J90" s="32">
        <v>1106588.2449999996</v>
      </c>
      <c r="K90" s="32">
        <v>1190986.112</v>
      </c>
      <c r="L90" s="11">
        <v>1278883.7890000003</v>
      </c>
      <c r="N90" s="74">
        <f t="shared" ref="N90:U90" si="169">C90/C89</f>
        <v>0.84405534615885502</v>
      </c>
      <c r="O90" s="34">
        <f t="shared" si="169"/>
        <v>0.88672630169862798</v>
      </c>
      <c r="P90" s="16">
        <f t="shared" si="169"/>
        <v>0.84212358627761574</v>
      </c>
      <c r="Q90" s="16">
        <f t="shared" si="169"/>
        <v>0.90626294413139141</v>
      </c>
      <c r="R90" s="16">
        <f t="shared" si="169"/>
        <v>0.92200973471114056</v>
      </c>
      <c r="S90" s="294">
        <f t="shared" si="169"/>
        <v>0.93963034008455604</v>
      </c>
      <c r="T90" s="294">
        <f t="shared" si="169"/>
        <v>0.96369299204409253</v>
      </c>
      <c r="U90" s="294">
        <f t="shared" si="169"/>
        <v>0.96104392430435415</v>
      </c>
      <c r="V90" s="294">
        <f>K90/K89</f>
        <v>0.96218595013394026</v>
      </c>
      <c r="W90" s="75">
        <f>L90/L89</f>
        <v>0.96972753572116355</v>
      </c>
      <c r="Y90" s="103">
        <f t="shared" si="134"/>
        <v>7.3802436581225539E-2</v>
      </c>
      <c r="Z90" s="100">
        <f t="shared" si="135"/>
        <v>7.8379710139952347E-3</v>
      </c>
    </row>
    <row r="91" spans="1:26" ht="20.100000000000001" customHeight="1" thickBot="1">
      <c r="A91" s="22"/>
      <c r="B91" t="s">
        <v>85</v>
      </c>
      <c r="C91" s="9">
        <v>82624</v>
      </c>
      <c r="D91" s="10">
        <v>73534</v>
      </c>
      <c r="E91" s="10">
        <v>99767</v>
      </c>
      <c r="F91" s="10">
        <v>67438</v>
      </c>
      <c r="G91" s="10">
        <v>49880</v>
      </c>
      <c r="H91" s="10">
        <v>47050</v>
      </c>
      <c r="I91" s="32">
        <v>40319.73000000001</v>
      </c>
      <c r="J91" s="32">
        <v>44855.739000000001</v>
      </c>
      <c r="K91" s="32">
        <v>46805.929999999993</v>
      </c>
      <c r="L91" s="11">
        <v>39923.547999999988</v>
      </c>
      <c r="N91" s="74">
        <f t="shared" ref="N91:U91" si="170">C91/C89</f>
        <v>0.15594465384114498</v>
      </c>
      <c r="O91" s="296">
        <f t="shared" si="170"/>
        <v>0.11327369830137206</v>
      </c>
      <c r="P91" s="300">
        <f t="shared" si="170"/>
        <v>0.15787641372238426</v>
      </c>
      <c r="Q91" s="300">
        <f t="shared" si="170"/>
        <v>9.3737055868608546E-2</v>
      </c>
      <c r="R91" s="300">
        <f t="shared" si="170"/>
        <v>7.7990265288859495E-2</v>
      </c>
      <c r="S91" s="299">
        <f t="shared" si="170"/>
        <v>6.0369659915443984E-2</v>
      </c>
      <c r="T91" s="299">
        <f t="shared" si="170"/>
        <v>3.6307007955907446E-2</v>
      </c>
      <c r="U91" s="299">
        <f t="shared" si="170"/>
        <v>3.8956075695645839E-2</v>
      </c>
      <c r="V91" s="299">
        <f>K91/K89</f>
        <v>3.781404986605981E-2</v>
      </c>
      <c r="W91" s="75">
        <f>L91/L89</f>
        <v>3.0272464278836491E-2</v>
      </c>
      <c r="Y91" s="101">
        <f t="shared" si="134"/>
        <v>-0.14704081299100363</v>
      </c>
      <c r="Z91" s="100">
        <f t="shared" si="135"/>
        <v>-0.19943871693024626</v>
      </c>
    </row>
    <row r="92" spans="1:26" ht="20.100000000000001" customHeight="1" thickBot="1">
      <c r="A92" s="71" t="s">
        <v>20</v>
      </c>
      <c r="B92" s="96"/>
      <c r="C92" s="80">
        <f t="shared" ref="C92:F92" si="171">C54+C57+C60+C63+C65+C68+C71+C74+C77+C80+C83+C86+C89</f>
        <v>270476629</v>
      </c>
      <c r="D92" s="81">
        <f t="shared" si="171"/>
        <v>289277021</v>
      </c>
      <c r="E92" s="81">
        <f t="shared" si="171"/>
        <v>309420015</v>
      </c>
      <c r="F92" s="81">
        <f t="shared" si="171"/>
        <v>332265767</v>
      </c>
      <c r="G92" s="81">
        <f t="shared" ref="G92" si="172">G54+G57+G60+G63+G65+G68+G71+G74+G77+G80+G83+G86+G89</f>
        <v>352509064</v>
      </c>
      <c r="H92" s="81">
        <f t="shared" ref="H92:I93" si="173">H54+H57+H60+H63+H65+H68+H71+H74+H77+H80+H83+H86+H89</f>
        <v>392280229</v>
      </c>
      <c r="I92" s="81">
        <f t="shared" si="173"/>
        <v>402787974.53700012</v>
      </c>
      <c r="J92" s="81">
        <v>296661297.56200004</v>
      </c>
      <c r="K92" s="81">
        <v>304597557.21900004</v>
      </c>
      <c r="L92" s="320">
        <v>309306289.16899985</v>
      </c>
      <c r="N92" s="85">
        <f>N54+N57+N60+N63+N65+N68+N71+N74+N77+N80+N83+N86+N89</f>
        <v>1</v>
      </c>
      <c r="O92" s="297">
        <f t="shared" ref="O92:W92" si="174">O54+O57+O60+O63+O65+O68+O71+O74+O77+O80+O83+O86+O89</f>
        <v>0.99999999999999989</v>
      </c>
      <c r="P92" s="297">
        <f t="shared" si="174"/>
        <v>1</v>
      </c>
      <c r="Q92" s="297">
        <f t="shared" si="174"/>
        <v>0.99999999999999989</v>
      </c>
      <c r="R92" s="297">
        <f t="shared" ref="R92:S92" si="175">R54+R57+R60+R63+R65+R68+R71+R74+R77+R80+R83+R86+R89</f>
        <v>1</v>
      </c>
      <c r="S92" s="297">
        <f t="shared" si="175"/>
        <v>1</v>
      </c>
      <c r="T92" s="297">
        <f t="shared" ref="T92:V92" si="176">T54+T57+T60+T63+T65+T68+T71+T74+T77+T80+T83+T86+T89</f>
        <v>0.99999999999999989</v>
      </c>
      <c r="U92" s="297">
        <f t="shared" ref="U92" si="177">U54+U57+U60+U63+U65+U68+U71+U74+U77+U80+U83+U86+U89</f>
        <v>0.99999999999999978</v>
      </c>
      <c r="V92" s="297">
        <f t="shared" si="176"/>
        <v>0.99999999999999978</v>
      </c>
      <c r="W92" s="86">
        <f t="shared" si="174"/>
        <v>1.0000000000000002</v>
      </c>
      <c r="Y92" s="89">
        <f t="shared" si="134"/>
        <v>1.5458863140567859E-2</v>
      </c>
      <c r="Z92" s="126">
        <f t="shared" si="135"/>
        <v>4.4408920985006271E-16</v>
      </c>
    </row>
    <row r="93" spans="1:26" ht="20.100000000000001" customHeight="1">
      <c r="A93" s="22"/>
      <c r="B93" t="s">
        <v>84</v>
      </c>
      <c r="C93" s="248">
        <f>C55+C58+C61+C64+C66+C69+C72+C75+C78+C81+C84+C87+C90</f>
        <v>132873186</v>
      </c>
      <c r="D93" s="249">
        <f t="shared" ref="D93:F93" si="178">D55+D58+D61+D64+D66+D69+D72+D75+D78+D81+D84+D87+D90</f>
        <v>143542959</v>
      </c>
      <c r="E93" s="249">
        <f t="shared" si="178"/>
        <v>160484326</v>
      </c>
      <c r="F93" s="249">
        <f t="shared" si="178"/>
        <v>174518414</v>
      </c>
      <c r="G93" s="249">
        <f t="shared" ref="G93" si="179">G55+G58+G61+G64+G66+G69+G72+G75+G78+G81+G84+G87+G90</f>
        <v>182645433</v>
      </c>
      <c r="H93" s="249">
        <f t="shared" si="173"/>
        <v>202444171</v>
      </c>
      <c r="I93" s="249">
        <f t="shared" ref="I93:L93" si="180">I55+I58+I61+I64+I66+I69+I72+I75+I78+I81+I84+I87+I90</f>
        <v>203234828.26700008</v>
      </c>
      <c r="J93" s="249">
        <f t="shared" ref="J93" si="181">J55+J58+J61+J64+J66+J69+J72+J75+J78+J81+J84+J87+J90</f>
        <v>143948885.56900001</v>
      </c>
      <c r="K93" s="249">
        <f t="shared" ref="K93" si="182">K55+K58+K61+K64+K66+K69+K72+K75+K78+K81+K84+K87+K90</f>
        <v>145350692.97099999</v>
      </c>
      <c r="L93" s="203">
        <f t="shared" si="180"/>
        <v>145290683.04499987</v>
      </c>
      <c r="N93" s="74">
        <f t="shared" ref="N93:U93" si="183">C93/C92</f>
        <v>0.49125570106095934</v>
      </c>
      <c r="O93" s="76">
        <f t="shared" si="183"/>
        <v>0.49621279458626616</v>
      </c>
      <c r="P93" s="76">
        <f t="shared" si="183"/>
        <v>0.51866174849742674</v>
      </c>
      <c r="Q93" s="76">
        <f t="shared" si="183"/>
        <v>0.5252374193577396</v>
      </c>
      <c r="R93" s="76">
        <f t="shared" si="183"/>
        <v>0.51812974942397505</v>
      </c>
      <c r="S93" s="76">
        <f t="shared" si="183"/>
        <v>0.51607028862012827</v>
      </c>
      <c r="T93" s="76">
        <f t="shared" si="183"/>
        <v>0.50457024815752272</v>
      </c>
      <c r="U93" s="76">
        <f t="shared" si="183"/>
        <v>0.48522974433129668</v>
      </c>
      <c r="V93" s="76">
        <f>K93/K92</f>
        <v>0.47718929297418994</v>
      </c>
      <c r="W93" s="282">
        <f>L93/L92</f>
        <v>0.46973077539207564</v>
      </c>
      <c r="Y93" s="103">
        <f t="shared" si="134"/>
        <v>-4.1286301959421196E-4</v>
      </c>
      <c r="Z93" s="100">
        <f t="shared" si="135"/>
        <v>-1.563010254406046E-2</v>
      </c>
    </row>
    <row r="94" spans="1:26" ht="20.100000000000001" customHeight="1" thickBot="1">
      <c r="A94" s="28"/>
      <c r="B94" s="23" t="s">
        <v>85</v>
      </c>
      <c r="C94" s="29">
        <f>C56+C59+C62+C67+C70+C73+C76+C79+C82+C85+C88+C91</f>
        <v>137603443</v>
      </c>
      <c r="D94" s="30">
        <f t="shared" ref="D94:F94" si="184">D56+D59+D62+D67+D70+D73+D76+D79+D82+D85+D88+D91</f>
        <v>145734062</v>
      </c>
      <c r="E94" s="30">
        <f t="shared" si="184"/>
        <v>148935689</v>
      </c>
      <c r="F94" s="30">
        <f t="shared" si="184"/>
        <v>157747353</v>
      </c>
      <c r="G94" s="30">
        <f t="shared" ref="G94" si="185">G56+G59+G62+G67+G70+G73+G76+G79+G82+G85+G88+G91</f>
        <v>169863631</v>
      </c>
      <c r="H94" s="30">
        <f t="shared" ref="H94" si="186">H56+H59+H62+H67+H70+H73+H76+H79+H82+H85+H88+H91</f>
        <v>189836058</v>
      </c>
      <c r="I94" s="30">
        <f t="shared" ref="I94:L94" si="187">I56+I59+I62+I67+I70+I73+I76+I79+I82+I85+I88+I91</f>
        <v>199553146.27000001</v>
      </c>
      <c r="J94" s="30">
        <f t="shared" ref="J94" si="188">J56+J59+J62+J67+J70+J73+J76+J79+J82+J85+J88+J91</f>
        <v>152712411.99299997</v>
      </c>
      <c r="K94" s="30">
        <f t="shared" ref="K94" si="189">K56+K59+K62+K67+K70+K73+K76+K79+K82+K85+K88+K91</f>
        <v>159246864.24799997</v>
      </c>
      <c r="L94" s="40">
        <f t="shared" si="187"/>
        <v>164015606.12400001</v>
      </c>
      <c r="N94" s="138">
        <f t="shared" ref="N94:U94" si="190">C94/C92</f>
        <v>0.50874429893904072</v>
      </c>
      <c r="O94" s="77">
        <f t="shared" si="190"/>
        <v>0.5037872054137339</v>
      </c>
      <c r="P94" s="77">
        <f t="shared" si="190"/>
        <v>0.48133825150257331</v>
      </c>
      <c r="Q94" s="77">
        <f t="shared" si="190"/>
        <v>0.4747625806422604</v>
      </c>
      <c r="R94" s="77">
        <f t="shared" si="190"/>
        <v>0.48187025057602489</v>
      </c>
      <c r="S94" s="77">
        <f t="shared" si="190"/>
        <v>0.48392971137987179</v>
      </c>
      <c r="T94" s="77">
        <f t="shared" si="190"/>
        <v>0.49542975184247723</v>
      </c>
      <c r="U94" s="77">
        <f t="shared" si="190"/>
        <v>0.51477025566870316</v>
      </c>
      <c r="V94" s="77">
        <f>K94/K92</f>
        <v>0.52281070702580978</v>
      </c>
      <c r="W94" s="90">
        <f>L94/L92</f>
        <v>0.53026922460792447</v>
      </c>
      <c r="Y94" s="101">
        <f t="shared" si="134"/>
        <v>2.9945593582135097E-2</v>
      </c>
      <c r="Z94" s="102">
        <f t="shared" si="135"/>
        <v>1.4266191342073031E-2</v>
      </c>
    </row>
    <row r="97" spans="1:14">
      <c r="A97" s="1" t="s">
        <v>26</v>
      </c>
      <c r="N97" s="1" t="str">
        <f>Y50</f>
        <v>VARIAÇÃO (JAN-DEZ)</v>
      </c>
    </row>
    <row r="98" spans="1:14" ht="15.75" thickBot="1"/>
    <row r="99" spans="1:14" ht="24" customHeight="1">
      <c r="A99" s="378" t="s">
        <v>35</v>
      </c>
      <c r="B99" s="379"/>
      <c r="C99" s="382">
        <v>2016</v>
      </c>
      <c r="D99" s="376">
        <v>2017</v>
      </c>
      <c r="E99" s="384">
        <v>2018</v>
      </c>
      <c r="F99" s="384">
        <v>2019</v>
      </c>
      <c r="G99" s="384">
        <v>2020</v>
      </c>
      <c r="H99" s="376">
        <v>2021</v>
      </c>
      <c r="I99" s="376">
        <v>2022</v>
      </c>
      <c r="J99" s="376">
        <v>2023</v>
      </c>
      <c r="K99" s="376">
        <v>2024</v>
      </c>
      <c r="L99" s="390">
        <v>2025</v>
      </c>
      <c r="N99" s="392" t="s">
        <v>89</v>
      </c>
    </row>
    <row r="100" spans="1:14" ht="21.75" customHeight="1" thickBot="1">
      <c r="A100" s="380"/>
      <c r="B100" s="381"/>
      <c r="C100" s="383"/>
      <c r="D100" s="377"/>
      <c r="E100" s="385"/>
      <c r="F100" s="385"/>
      <c r="G100" s="385"/>
      <c r="H100" s="377"/>
      <c r="I100" s="377"/>
      <c r="J100" s="377"/>
      <c r="K100" s="377"/>
      <c r="L100" s="391"/>
      <c r="N100" s="393"/>
    </row>
    <row r="101" spans="1:14" ht="20.100000000000001" customHeight="1" thickBot="1">
      <c r="A101" s="5" t="s">
        <v>10</v>
      </c>
      <c r="B101" s="6"/>
      <c r="C101" s="108">
        <f>C54/C7</f>
        <v>3.1072184101681737</v>
      </c>
      <c r="D101" s="127">
        <f t="shared" ref="D101:F116" si="191">D54/D7</f>
        <v>3.1804030646425181</v>
      </c>
      <c r="E101" s="127">
        <f t="shared" si="191"/>
        <v>3.2743204425841306</v>
      </c>
      <c r="F101" s="127">
        <f t="shared" si="191"/>
        <v>3.2864474761518645</v>
      </c>
      <c r="G101" s="127">
        <f t="shared" ref="G101:H101" si="192">G54/G7</f>
        <v>3.2671922631423351</v>
      </c>
      <c r="H101" s="127">
        <f t="shared" si="192"/>
        <v>3.3284059883369497</v>
      </c>
      <c r="I101" s="127">
        <f t="shared" ref="I101:L101" si="193">I54/I7</f>
        <v>3.5165861951034332</v>
      </c>
      <c r="J101" s="127">
        <f t="shared" ref="J101" si="194">J54/J7</f>
        <v>3.9053868414910138</v>
      </c>
      <c r="K101" s="127">
        <f t="shared" si="193"/>
        <v>3.9478192604648781</v>
      </c>
      <c r="L101" s="268">
        <f t="shared" si="193"/>
        <v>3.9864449229652386</v>
      </c>
      <c r="N101" s="21">
        <f>(L101-K101)/K101</f>
        <v>9.7840503710932523E-3</v>
      </c>
    </row>
    <row r="102" spans="1:14" ht="20.100000000000001" customHeight="1">
      <c r="A102" s="22"/>
      <c r="B102" t="s">
        <v>84</v>
      </c>
      <c r="C102" s="198">
        <f t="shared" ref="C102:F117" si="195">C55/C8</f>
        <v>3.3902505589553571</v>
      </c>
      <c r="D102" s="199">
        <f t="shared" si="195"/>
        <v>3.3264493793849317</v>
      </c>
      <c r="E102" s="199">
        <f t="shared" si="191"/>
        <v>3.1549509809327407</v>
      </c>
      <c r="F102" s="199">
        <f t="shared" si="191"/>
        <v>3.0478239172979733</v>
      </c>
      <c r="G102" s="199">
        <f t="shared" ref="G102:H102" si="196">G55/G8</f>
        <v>3.3095356561730966</v>
      </c>
      <c r="H102" s="199">
        <f t="shared" si="196"/>
        <v>3.2156203604438418</v>
      </c>
      <c r="I102" s="199">
        <f t="shared" ref="I102:L102" si="197">I55/I8</f>
        <v>3.0110534985611235</v>
      </c>
      <c r="J102" s="199">
        <f t="shared" ref="J102" si="198">J55/J8</f>
        <v>3.7518350007335659</v>
      </c>
      <c r="K102" s="199">
        <f t="shared" si="197"/>
        <v>3.6594227614475812</v>
      </c>
      <c r="L102" s="272">
        <f t="shared" si="197"/>
        <v>3.4463842802022926</v>
      </c>
      <c r="N102" s="197">
        <f t="shared" ref="N102:N141" si="199">(L102-K102)/K102</f>
        <v>-5.8216416941401866E-2</v>
      </c>
    </row>
    <row r="103" spans="1:14" ht="20.100000000000001" customHeight="1" thickBot="1">
      <c r="A103" s="22"/>
      <c r="B103" t="s">
        <v>85</v>
      </c>
      <c r="C103" s="198">
        <f t="shared" si="195"/>
        <v>3.0992542341842744</v>
      </c>
      <c r="D103" s="199">
        <f t="shared" si="195"/>
        <v>3.1766314351302305</v>
      </c>
      <c r="E103" s="199">
        <f t="shared" si="191"/>
        <v>3.2781084789864363</v>
      </c>
      <c r="F103" s="199">
        <f t="shared" si="191"/>
        <v>3.2942250757422418</v>
      </c>
      <c r="G103" s="199">
        <f t="shared" ref="G103:H103" si="200">G56/G9</f>
        <v>3.2660159387008676</v>
      </c>
      <c r="H103" s="199">
        <f t="shared" si="200"/>
        <v>3.3324889773592208</v>
      </c>
      <c r="I103" s="199">
        <f t="shared" ref="I103:L103" si="201">I56/I9</f>
        <v>3.5435247835554535</v>
      </c>
      <c r="J103" s="199">
        <f t="shared" ref="J103" si="202">J56/J9</f>
        <v>3.9110030814645591</v>
      </c>
      <c r="K103" s="199">
        <f t="shared" si="201"/>
        <v>3.9601824818125881</v>
      </c>
      <c r="L103" s="272">
        <f t="shared" si="201"/>
        <v>4.0141850650601194</v>
      </c>
      <c r="N103" s="31">
        <f t="shared" si="199"/>
        <v>1.3636387589597667E-2</v>
      </c>
    </row>
    <row r="104" spans="1:14" ht="20.100000000000001" customHeight="1" thickBot="1">
      <c r="A104" s="5" t="s">
        <v>17</v>
      </c>
      <c r="B104" s="6"/>
      <c r="C104" s="108">
        <f t="shared" si="195"/>
        <v>3.0683299669482187</v>
      </c>
      <c r="D104" s="127">
        <f t="shared" si="195"/>
        <v>3.4523042163670796</v>
      </c>
      <c r="E104" s="127">
        <f t="shared" si="191"/>
        <v>4.9327896800144559</v>
      </c>
      <c r="F104" s="127">
        <f t="shared" si="191"/>
        <v>5.4892722757062522</v>
      </c>
      <c r="G104" s="127">
        <f t="shared" ref="G104:H104" si="203">G57/G10</f>
        <v>6.0537592649209637</v>
      </c>
      <c r="H104" s="127">
        <f t="shared" si="203"/>
        <v>6.8455806236617081</v>
      </c>
      <c r="I104" s="127">
        <f t="shared" ref="I104:L104" si="204">I57/I10</f>
        <v>7.9160371904612088</v>
      </c>
      <c r="J104" s="127">
        <f t="shared" ref="J104" si="205">J57/J10</f>
        <v>8.1207451737521072</v>
      </c>
      <c r="K104" s="127">
        <f t="shared" si="204"/>
        <v>8.2982003929200747</v>
      </c>
      <c r="L104" s="268">
        <f t="shared" si="204"/>
        <v>8.9817885154046841</v>
      </c>
      <c r="N104" s="21">
        <f t="shared" si="199"/>
        <v>8.2377875938961245E-2</v>
      </c>
    </row>
    <row r="105" spans="1:14" ht="20.100000000000001" customHeight="1">
      <c r="A105" s="22"/>
      <c r="B105" t="s">
        <v>84</v>
      </c>
      <c r="C105" s="198">
        <f t="shared" si="195"/>
        <v>3.003180074922565</v>
      </c>
      <c r="D105" s="199">
        <f t="shared" si="195"/>
        <v>3.3526690676270507</v>
      </c>
      <c r="E105" s="199">
        <f t="shared" si="191"/>
        <v>4.8271347369765607</v>
      </c>
      <c r="F105" s="199">
        <f t="shared" si="191"/>
        <v>5.0853207757354806</v>
      </c>
      <c r="G105" s="199">
        <f t="shared" ref="G105:H105" si="206">G58/G11</f>
        <v>6.0117609230655074</v>
      </c>
      <c r="H105" s="199">
        <f t="shared" si="206"/>
        <v>6.9809759646981506</v>
      </c>
      <c r="I105" s="199">
        <f t="shared" ref="I105:L105" si="207">I58/I11</f>
        <v>8.4822350723775024</v>
      </c>
      <c r="J105" s="199">
        <f t="shared" ref="J105" si="208">J58/J11</f>
        <v>8.3974862117423186</v>
      </c>
      <c r="K105" s="199">
        <f t="shared" si="207"/>
        <v>8.6498411864290734</v>
      </c>
      <c r="L105" s="272">
        <f t="shared" si="207"/>
        <v>9.5041492510087089</v>
      </c>
      <c r="N105" s="197">
        <f t="shared" si="199"/>
        <v>9.876575143598916E-2</v>
      </c>
    </row>
    <row r="106" spans="1:14" ht="20.100000000000001" customHeight="1" thickBot="1">
      <c r="A106" s="22"/>
      <c r="B106" t="s">
        <v>85</v>
      </c>
      <c r="C106" s="198">
        <f t="shared" si="195"/>
        <v>3.669365721997301</v>
      </c>
      <c r="D106" s="199">
        <f t="shared" si="195"/>
        <v>4.2553539176055732</v>
      </c>
      <c r="E106" s="199">
        <f t="shared" si="191"/>
        <v>5.2304969856932901</v>
      </c>
      <c r="F106" s="199">
        <f t="shared" si="191"/>
        <v>6.2601889208320252</v>
      </c>
      <c r="G106" s="199">
        <f t="shared" ref="G106:H106" si="209">G59/G12</f>
        <v>6.1383217131474099</v>
      </c>
      <c r="H106" s="199">
        <f t="shared" si="209"/>
        <v>6.6389396381873542</v>
      </c>
      <c r="I106" s="199">
        <f t="shared" ref="I106:L106" si="210">I59/I12</f>
        <v>7.1917091036164313</v>
      </c>
      <c r="J106" s="199">
        <f t="shared" ref="J106" si="211">J59/J12</f>
        <v>7.626168217172923</v>
      </c>
      <c r="K106" s="199">
        <f t="shared" si="210"/>
        <v>7.6215387509142989</v>
      </c>
      <c r="L106" s="272">
        <f t="shared" si="210"/>
        <v>8.1689069878937879</v>
      </c>
      <c r="N106" s="31">
        <f t="shared" si="199"/>
        <v>7.181859921840919E-2</v>
      </c>
    </row>
    <row r="107" spans="1:14" ht="20.100000000000001" customHeight="1" thickBot="1">
      <c r="A107" s="5" t="s">
        <v>14</v>
      </c>
      <c r="B107" s="6"/>
      <c r="C107" s="108">
        <f t="shared" si="195"/>
        <v>4.6082630427651941</v>
      </c>
      <c r="D107" s="127">
        <f t="shared" si="195"/>
        <v>4.758014830125072</v>
      </c>
      <c r="E107" s="127">
        <f t="shared" si="191"/>
        <v>5.2158887373037963</v>
      </c>
      <c r="F107" s="127">
        <f t="shared" si="191"/>
        <v>5.8826120227282956</v>
      </c>
      <c r="G107" s="127">
        <f t="shared" ref="G107:H107" si="212">G60/G13</f>
        <v>5.924750748432853</v>
      </c>
      <c r="H107" s="127">
        <f t="shared" si="212"/>
        <v>6.1938970060852334</v>
      </c>
      <c r="I107" s="127">
        <f t="shared" ref="I107:L107" si="213">I60/I13</f>
        <v>6.4148206718674219</v>
      </c>
      <c r="J107" s="127">
        <f t="shared" ref="J107" si="214">J60/J13</f>
        <v>6.7098349625197198</v>
      </c>
      <c r="K107" s="127">
        <f t="shared" si="213"/>
        <v>6.694250357877686</v>
      </c>
      <c r="L107" s="268">
        <f t="shared" si="213"/>
        <v>6.7172890534806315</v>
      </c>
      <c r="N107" s="21">
        <f t="shared" si="199"/>
        <v>3.4415646818219182E-3</v>
      </c>
    </row>
    <row r="108" spans="1:14" ht="20.100000000000001" customHeight="1">
      <c r="A108" s="22"/>
      <c r="B108" t="s">
        <v>84</v>
      </c>
      <c r="C108" s="198">
        <f t="shared" si="195"/>
        <v>1.7211880993733839</v>
      </c>
      <c r="D108" s="199">
        <f t="shared" si="195"/>
        <v>1.9959343887231404</v>
      </c>
      <c r="E108" s="199">
        <f t="shared" si="191"/>
        <v>2.4975377130397378</v>
      </c>
      <c r="F108" s="199">
        <f t="shared" si="191"/>
        <v>2.9968969543271862</v>
      </c>
      <c r="G108" s="199">
        <f t="shared" ref="G108:H108" si="215">G61/G14</f>
        <v>3.3948232088674222</v>
      </c>
      <c r="H108" s="199">
        <f t="shared" si="215"/>
        <v>3.6931763696773587</v>
      </c>
      <c r="I108" s="199">
        <f t="shared" ref="I108:L108" si="216">I61/I14</f>
        <v>4.443742407980718</v>
      </c>
      <c r="J108" s="199">
        <f t="shared" ref="J108" si="217">J61/J14</f>
        <v>4.6376228711914473</v>
      </c>
      <c r="K108" s="199">
        <f t="shared" si="216"/>
        <v>4.9470218937706276</v>
      </c>
      <c r="L108" s="272">
        <f t="shared" si="216"/>
        <v>4.5820956798233228</v>
      </c>
      <c r="N108" s="197">
        <f t="shared" si="199"/>
        <v>-7.3766848375348013E-2</v>
      </c>
    </row>
    <row r="109" spans="1:14" ht="20.100000000000001" customHeight="1" thickBot="1">
      <c r="A109" s="22"/>
      <c r="B109" t="s">
        <v>85</v>
      </c>
      <c r="C109" s="198">
        <f t="shared" si="195"/>
        <v>5.0788326906901489</v>
      </c>
      <c r="D109" s="199">
        <f t="shared" si="195"/>
        <v>5.0760587240005988</v>
      </c>
      <c r="E109" s="199">
        <f t="shared" si="191"/>
        <v>5.4829726419442419</v>
      </c>
      <c r="F109" s="199">
        <f t="shared" si="191"/>
        <v>6.0456739587301671</v>
      </c>
      <c r="G109" s="199">
        <f t="shared" ref="G109:H109" si="218">G62/G15</f>
        <v>6.0206046502005215</v>
      </c>
      <c r="H109" s="199">
        <f t="shared" si="218"/>
        <v>6.2906978598650767</v>
      </c>
      <c r="I109" s="199">
        <f t="shared" ref="I109:L109" si="219">I62/I15</f>
        <v>6.4741551056813114</v>
      </c>
      <c r="J109" s="199">
        <f t="shared" ref="J109" si="220">J62/J15</f>
        <v>6.7866987023818668</v>
      </c>
      <c r="K109" s="199">
        <f t="shared" si="219"/>
        <v>6.7495111471617903</v>
      </c>
      <c r="L109" s="272">
        <f t="shared" si="219"/>
        <v>6.7909287852349314</v>
      </c>
      <c r="N109" s="31">
        <f t="shared" si="199"/>
        <v>6.1363907948440667E-3</v>
      </c>
    </row>
    <row r="110" spans="1:14" ht="20.100000000000001" customHeight="1" thickBot="1">
      <c r="A110" s="5" t="s">
        <v>8</v>
      </c>
      <c r="B110" s="6"/>
      <c r="C110" s="108">
        <f t="shared" si="195"/>
        <v>1.8313554028732042</v>
      </c>
      <c r="D110" s="127">
        <f t="shared" si="195"/>
        <v>2.1490453320838703</v>
      </c>
      <c r="E110" s="127">
        <f t="shared" si="191"/>
        <v>1.8330268616317045</v>
      </c>
      <c r="F110" s="127">
        <f t="shared" si="191"/>
        <v>1.8614387112903401</v>
      </c>
      <c r="G110" s="127">
        <f t="shared" ref="G110" si="221">G63/G16</f>
        <v>2.0368236331900675</v>
      </c>
      <c r="H110" s="127"/>
      <c r="I110" s="127"/>
      <c r="J110" s="127"/>
      <c r="K110" s="127"/>
      <c r="L110" s="268"/>
      <c r="N110" s="21"/>
    </row>
    <row r="111" spans="1:14" ht="20.100000000000001" customHeight="1" thickBot="1">
      <c r="A111" s="22"/>
      <c r="B111" t="s">
        <v>84</v>
      </c>
      <c r="C111" s="198">
        <f t="shared" si="195"/>
        <v>1.8313554028732042</v>
      </c>
      <c r="D111" s="199">
        <f t="shared" si="195"/>
        <v>2.1490453320838703</v>
      </c>
      <c r="E111" s="199">
        <f t="shared" si="191"/>
        <v>1.8330268616317045</v>
      </c>
      <c r="F111" s="199">
        <f t="shared" si="191"/>
        <v>1.8614387112903401</v>
      </c>
      <c r="G111" s="199">
        <f t="shared" ref="G111" si="222">G64/G17</f>
        <v>2.0368236331900675</v>
      </c>
      <c r="H111" s="199"/>
      <c r="I111" s="199"/>
      <c r="J111" s="199"/>
      <c r="K111" s="199"/>
      <c r="L111" s="272"/>
      <c r="N111" s="250"/>
    </row>
    <row r="112" spans="1:14" ht="20.100000000000001" customHeight="1" thickBot="1">
      <c r="A112" s="5" t="s">
        <v>15</v>
      </c>
      <c r="B112" s="6"/>
      <c r="C112" s="108">
        <f t="shared" si="195"/>
        <v>3.4174447174447176</v>
      </c>
      <c r="D112" s="127">
        <f t="shared" si="195"/>
        <v>3.5232390991854334</v>
      </c>
      <c r="E112" s="127">
        <f t="shared" si="191"/>
        <v>3.3732123411978221</v>
      </c>
      <c r="F112" s="127">
        <f t="shared" si="191"/>
        <v>4.1576092415871422</v>
      </c>
      <c r="G112" s="127">
        <f t="shared" ref="G112:H112" si="223">G65/G18</f>
        <v>4.3125341492733034</v>
      </c>
      <c r="H112" s="127">
        <f t="shared" si="223"/>
        <v>4.0231084939329049</v>
      </c>
      <c r="I112" s="127">
        <f t="shared" ref="I112:L112" si="224">I65/I18</f>
        <v>4.6093134805722995</v>
      </c>
      <c r="J112" s="127">
        <f t="shared" ref="J112" si="225">J65/J18</f>
        <v>6.1691080144169819</v>
      </c>
      <c r="K112" s="127">
        <f t="shared" si="224"/>
        <v>6.5707733683079486</v>
      </c>
      <c r="L112" s="268">
        <f t="shared" si="224"/>
        <v>6.8071270668158821</v>
      </c>
      <c r="N112" s="21">
        <f t="shared" si="199"/>
        <v>3.5970453591948705E-2</v>
      </c>
    </row>
    <row r="113" spans="1:14" ht="20.100000000000001" customHeight="1">
      <c r="A113" s="22"/>
      <c r="B113" t="s">
        <v>84</v>
      </c>
      <c r="C113" s="198">
        <f t="shared" si="195"/>
        <v>2.8253545024845472</v>
      </c>
      <c r="D113" s="199">
        <f t="shared" si="195"/>
        <v>2.9056913711469705</v>
      </c>
      <c r="E113" s="199">
        <f t="shared" si="191"/>
        <v>2.9232299484582693</v>
      </c>
      <c r="F113" s="199">
        <f t="shared" si="191"/>
        <v>3.1872068230277186</v>
      </c>
      <c r="G113" s="199">
        <f t="shared" ref="G113:H113" si="226">G66/G19</f>
        <v>3.16734693877551</v>
      </c>
      <c r="H113" s="199">
        <f t="shared" si="226"/>
        <v>2.9105640386413212</v>
      </c>
      <c r="I113" s="199">
        <f t="shared" ref="I113:L113" si="227">I66/I19</f>
        <v>3.0223616878864004</v>
      </c>
      <c r="J113" s="199">
        <f t="shared" ref="J113" si="228">J66/J19</f>
        <v>3.1201242435356686</v>
      </c>
      <c r="K113" s="199">
        <f t="shared" si="227"/>
        <v>3.4359134978394161</v>
      </c>
      <c r="L113" s="272">
        <f t="shared" si="227"/>
        <v>3.5472313184493149</v>
      </c>
      <c r="N113" s="197">
        <f t="shared" si="199"/>
        <v>3.2398318723651828E-2</v>
      </c>
    </row>
    <row r="114" spans="1:14" ht="20.100000000000001" customHeight="1" thickBot="1">
      <c r="A114" s="22"/>
      <c r="B114" t="s">
        <v>85</v>
      </c>
      <c r="C114" s="198">
        <f t="shared" si="195"/>
        <v>4.6514271280626422</v>
      </c>
      <c r="D114" s="199">
        <f t="shared" si="195"/>
        <v>5.023474178403756</v>
      </c>
      <c r="E114" s="199">
        <f t="shared" si="191"/>
        <v>5.2054491899852726</v>
      </c>
      <c r="F114" s="199">
        <f t="shared" si="191"/>
        <v>6.4955479452054794</v>
      </c>
      <c r="G114" s="199">
        <f t="shared" ref="G114:H114" si="229">G67/G20</f>
        <v>5.7833250124812778</v>
      </c>
      <c r="H114" s="199">
        <f t="shared" si="229"/>
        <v>5.5137787056367431</v>
      </c>
      <c r="I114" s="199">
        <f t="shared" ref="I114:L114" si="230">I67/I20</f>
        <v>7.0343180357202746</v>
      </c>
      <c r="J114" s="199">
        <f t="shared" ref="J114" si="231">J67/J20</f>
        <v>8.834926914081926</v>
      </c>
      <c r="K114" s="199">
        <f t="shared" si="230"/>
        <v>8.002219750247006</v>
      </c>
      <c r="L114" s="272">
        <f t="shared" si="230"/>
        <v>7.8950453674545367</v>
      </c>
      <c r="N114" s="31">
        <f t="shared" si="199"/>
        <v>-1.3393081687010809E-2</v>
      </c>
    </row>
    <row r="115" spans="1:14" ht="20.100000000000001" customHeight="1" thickBot="1">
      <c r="A115" s="5" t="s">
        <v>18</v>
      </c>
      <c r="B115" s="6"/>
      <c r="C115" s="108">
        <f t="shared" si="195"/>
        <v>2.1756047266454122</v>
      </c>
      <c r="D115" s="127">
        <f t="shared" si="195"/>
        <v>2.6124092046803837</v>
      </c>
      <c r="E115" s="127">
        <f t="shared" si="191"/>
        <v>2.3239647922346882</v>
      </c>
      <c r="F115" s="127">
        <f t="shared" si="191"/>
        <v>2.6343167682601587</v>
      </c>
      <c r="G115" s="127">
        <f t="shared" ref="G115:H115" si="232">G68/G21</f>
        <v>3.4169438408825004</v>
      </c>
      <c r="H115" s="127">
        <f t="shared" si="232"/>
        <v>4.4149541795931206</v>
      </c>
      <c r="I115" s="127">
        <f t="shared" ref="I115:L115" si="233">I68/I21</f>
        <v>5.4060820298051189</v>
      </c>
      <c r="J115" s="127">
        <f t="shared" ref="J115" si="234">J68/J21</f>
        <v>6.1045765239580083</v>
      </c>
      <c r="K115" s="127">
        <f t="shared" si="233"/>
        <v>6.7490485586932127</v>
      </c>
      <c r="L115" s="268">
        <f t="shared" si="233"/>
        <v>7.1592385778313297</v>
      </c>
      <c r="N115" s="21">
        <f t="shared" si="199"/>
        <v>6.0777458566328664E-2</v>
      </c>
    </row>
    <row r="116" spans="1:14" ht="20.100000000000001" customHeight="1">
      <c r="A116" s="22"/>
      <c r="B116" t="s">
        <v>84</v>
      </c>
      <c r="C116" s="198">
        <f t="shared" si="195"/>
        <v>1.6828280230202874</v>
      </c>
      <c r="D116" s="199">
        <f t="shared" si="195"/>
        <v>1.9073363154958254</v>
      </c>
      <c r="E116" s="199">
        <f t="shared" si="191"/>
        <v>1.697864875860575</v>
      </c>
      <c r="F116" s="199">
        <f t="shared" si="191"/>
        <v>1.872614248860798</v>
      </c>
      <c r="G116" s="199">
        <f t="shared" ref="G116:H116" si="235">G69/G22</f>
        <v>2.3470665178296271</v>
      </c>
      <c r="H116" s="199">
        <f t="shared" si="235"/>
        <v>2.8015302727877578</v>
      </c>
      <c r="I116" s="199">
        <f t="shared" ref="I116:L116" si="236">I69/I22</f>
        <v>3.7568317369099158</v>
      </c>
      <c r="J116" s="199">
        <f t="shared" ref="J116" si="237">J69/J22</f>
        <v>4.6596217282328753</v>
      </c>
      <c r="K116" s="199">
        <f t="shared" si="236"/>
        <v>4.9927775391379727</v>
      </c>
      <c r="L116" s="272">
        <f t="shared" si="236"/>
        <v>5.7168093894851602</v>
      </c>
      <c r="N116" s="197">
        <f t="shared" si="199"/>
        <v>0.14501584432143458</v>
      </c>
    </row>
    <row r="117" spans="1:14" ht="20.100000000000001" customHeight="1" thickBot="1">
      <c r="A117" s="22"/>
      <c r="B117" t="s">
        <v>85</v>
      </c>
      <c r="C117" s="198">
        <f t="shared" si="195"/>
        <v>3.6264928396707234</v>
      </c>
      <c r="D117" s="199">
        <f t="shared" si="195"/>
        <v>4.3545684530287856</v>
      </c>
      <c r="E117" s="199">
        <f t="shared" si="195"/>
        <v>4.5797611852218481</v>
      </c>
      <c r="F117" s="199">
        <f t="shared" si="195"/>
        <v>4.6582152723907511</v>
      </c>
      <c r="G117" s="199">
        <f t="shared" ref="G117:H117" si="238">G70/G23</f>
        <v>5.0913943343444199</v>
      </c>
      <c r="H117" s="199">
        <f t="shared" si="238"/>
        <v>5.8614842330739405</v>
      </c>
      <c r="I117" s="199">
        <f t="shared" ref="I117:L117" si="239">I70/I23</f>
        <v>5.9887516420325486</v>
      </c>
      <c r="J117" s="199">
        <f t="shared" ref="J117" si="240">J70/J23</f>
        <v>6.4764836637266585</v>
      </c>
      <c r="K117" s="199">
        <f t="shared" si="239"/>
        <v>7.2002093590783591</v>
      </c>
      <c r="L117" s="272">
        <f t="shared" si="239"/>
        <v>7.45932976295129</v>
      </c>
      <c r="N117" s="31">
        <f t="shared" si="199"/>
        <v>3.5987898538841767E-2</v>
      </c>
    </row>
    <row r="118" spans="1:14" ht="20.100000000000001" customHeight="1" thickBot="1">
      <c r="A118" s="5" t="s">
        <v>19</v>
      </c>
      <c r="B118" s="6"/>
      <c r="C118" s="108">
        <f t="shared" ref="C118:F133" si="241">C71/C24</f>
        <v>3.0944530831492969</v>
      </c>
      <c r="D118" s="127">
        <f t="shared" si="241"/>
        <v>3.0633340492995158</v>
      </c>
      <c r="E118" s="127">
        <f t="shared" si="241"/>
        <v>3.1628049484462837</v>
      </c>
      <c r="F118" s="127">
        <f t="shared" si="241"/>
        <v>3.3549586599272225</v>
      </c>
      <c r="G118" s="127">
        <f t="shared" ref="G118:H118" si="242">G71/G24</f>
        <v>3.5277086706265339</v>
      </c>
      <c r="H118" s="127">
        <f t="shared" si="242"/>
        <v>3.7201652026273089</v>
      </c>
      <c r="I118" s="127">
        <f t="shared" ref="I118:L118" si="243">I71/I24</f>
        <v>3.8249635450214501</v>
      </c>
      <c r="J118" s="127">
        <f t="shared" ref="J118" si="244">J71/J24</f>
        <v>4.3425006456861741</v>
      </c>
      <c r="K118" s="127">
        <f t="shared" si="243"/>
        <v>4.4363251370616261</v>
      </c>
      <c r="L118" s="268">
        <f t="shared" si="243"/>
        <v>4.5887747006486697</v>
      </c>
      <c r="N118" s="21">
        <f t="shared" si="199"/>
        <v>3.4363929350772877E-2</v>
      </c>
    </row>
    <row r="119" spans="1:14" ht="20.100000000000001" customHeight="1">
      <c r="A119" s="22"/>
      <c r="B119" t="s">
        <v>84</v>
      </c>
      <c r="C119" s="198">
        <f t="shared" si="241"/>
        <v>1.3984592390442734</v>
      </c>
      <c r="D119" s="199">
        <f t="shared" si="241"/>
        <v>1.356311122936936</v>
      </c>
      <c r="E119" s="199">
        <f t="shared" si="241"/>
        <v>1.4408217398954686</v>
      </c>
      <c r="F119" s="199">
        <f t="shared" si="241"/>
        <v>1.5147026508782961</v>
      </c>
      <c r="G119" s="199">
        <f t="shared" ref="G119:H119" si="245">G72/G25</f>
        <v>1.6377704152503363</v>
      </c>
      <c r="H119" s="199">
        <f t="shared" si="245"/>
        <v>1.6609621344832233</v>
      </c>
      <c r="I119" s="199">
        <f t="shared" ref="I119:L119" si="246">I72/I25</f>
        <v>1.6481878695155323</v>
      </c>
      <c r="J119" s="199">
        <f t="shared" ref="J119" si="247">J72/J25</f>
        <v>1.6706586903655496</v>
      </c>
      <c r="K119" s="199">
        <f t="shared" si="246"/>
        <v>1.6899902022158853</v>
      </c>
      <c r="L119" s="272">
        <f t="shared" si="246"/>
        <v>1.768329877054124</v>
      </c>
      <c r="N119" s="197">
        <f t="shared" si="199"/>
        <v>4.6355105926366429E-2</v>
      </c>
    </row>
    <row r="120" spans="1:14" ht="20.100000000000001" customHeight="1" thickBot="1">
      <c r="A120" s="22"/>
      <c r="B120" t="s">
        <v>85</v>
      </c>
      <c r="C120" s="198">
        <f t="shared" si="241"/>
        <v>3.6702806122448979</v>
      </c>
      <c r="D120" s="199">
        <f t="shared" si="241"/>
        <v>3.9235036631512532</v>
      </c>
      <c r="E120" s="199">
        <f t="shared" si="241"/>
        <v>4.2516334741055983</v>
      </c>
      <c r="F120" s="199">
        <f t="shared" si="241"/>
        <v>4.385953011614764</v>
      </c>
      <c r="G120" s="199">
        <f t="shared" ref="G120:H120" si="248">G73/G26</f>
        <v>4.2956705988071953</v>
      </c>
      <c r="H120" s="199">
        <f t="shared" si="248"/>
        <v>4.4130116562252484</v>
      </c>
      <c r="I120" s="199">
        <f t="shared" ref="I120:L120" si="249">I73/I26</f>
        <v>4.5070778499249764</v>
      </c>
      <c r="J120" s="199">
        <f t="shared" ref="J120" si="250">J73/J26</f>
        <v>5.330152852351917</v>
      </c>
      <c r="K120" s="199">
        <f t="shared" si="249"/>
        <v>5.5069910658940282</v>
      </c>
      <c r="L120" s="272">
        <f t="shared" si="249"/>
        <v>5.7919515951782223</v>
      </c>
      <c r="N120" s="31">
        <f t="shared" si="199"/>
        <v>5.1745231810709766E-2</v>
      </c>
    </row>
    <row r="121" spans="1:14" ht="20.100000000000001" customHeight="1" thickBot="1">
      <c r="A121" s="5" t="s">
        <v>83</v>
      </c>
      <c r="B121" s="6"/>
      <c r="C121" s="108">
        <f t="shared" si="241"/>
        <v>3.6242080016250129</v>
      </c>
      <c r="D121" s="127">
        <f t="shared" si="241"/>
        <v>3.8319918871902581</v>
      </c>
      <c r="E121" s="127">
        <f t="shared" si="241"/>
        <v>3.9938925411898385</v>
      </c>
      <c r="F121" s="127">
        <f t="shared" si="241"/>
        <v>3.769083871133954</v>
      </c>
      <c r="G121" s="127">
        <f t="shared" ref="G121:H121" si="251">G74/G27</f>
        <v>3.9081079730067483</v>
      </c>
      <c r="H121" s="127">
        <f t="shared" si="251"/>
        <v>3.7462922746351368</v>
      </c>
      <c r="I121" s="127">
        <f t="shared" ref="I121:L121" si="252">I74/I27</f>
        <v>3.6602695079130014</v>
      </c>
      <c r="J121" s="127">
        <f t="shared" ref="J121" si="253">J74/J27</f>
        <v>3.5899154052466695</v>
      </c>
      <c r="K121" s="127">
        <f t="shared" si="252"/>
        <v>3.7615354695204624</v>
      </c>
      <c r="L121" s="268">
        <f t="shared" si="252"/>
        <v>3.5233304959035538</v>
      </c>
      <c r="N121" s="21">
        <f t="shared" si="199"/>
        <v>-6.3326525975116205E-2</v>
      </c>
    </row>
    <row r="122" spans="1:14" ht="20.100000000000001" customHeight="1">
      <c r="A122" s="22"/>
      <c r="B122" t="s">
        <v>84</v>
      </c>
      <c r="C122" s="198">
        <f t="shared" si="241"/>
        <v>2.268099490944004</v>
      </c>
      <c r="D122" s="199">
        <f t="shared" si="241"/>
        <v>2.4100976750584673</v>
      </c>
      <c r="E122" s="199">
        <f t="shared" si="241"/>
        <v>2.4694698289017758</v>
      </c>
      <c r="F122" s="199">
        <f t="shared" si="241"/>
        <v>2.4741180153726572</v>
      </c>
      <c r="G122" s="199">
        <f t="shared" ref="G122:H122" si="254">G75/G28</f>
        <v>2.5058491201929898</v>
      </c>
      <c r="H122" s="199">
        <f t="shared" si="254"/>
        <v>2.2966982105664768</v>
      </c>
      <c r="I122" s="199">
        <f t="shared" ref="I122:L122" si="255">I75/I28</f>
        <v>2.2469586401575885</v>
      </c>
      <c r="J122" s="199">
        <f t="shared" ref="J122" si="256">J75/J28</f>
        <v>2.3241640240304946</v>
      </c>
      <c r="K122" s="199">
        <f t="shared" si="255"/>
        <v>2.234214558886801</v>
      </c>
      <c r="L122" s="272">
        <f t="shared" si="255"/>
        <v>2.0309564992087963</v>
      </c>
      <c r="N122" s="197">
        <f t="shared" si="199"/>
        <v>-9.0975174640021222E-2</v>
      </c>
    </row>
    <row r="123" spans="1:14" ht="20.100000000000001" customHeight="1" thickBot="1">
      <c r="A123" s="22"/>
      <c r="B123" t="s">
        <v>85</v>
      </c>
      <c r="C123" s="198">
        <f t="shared" si="241"/>
        <v>4.4933625624162712</v>
      </c>
      <c r="D123" s="199">
        <f t="shared" si="241"/>
        <v>4.5026574565103257</v>
      </c>
      <c r="E123" s="199">
        <f t="shared" si="241"/>
        <v>5.2515960362015077</v>
      </c>
      <c r="F123" s="199">
        <f t="shared" si="241"/>
        <v>5.6843844802810155</v>
      </c>
      <c r="G123" s="199">
        <f t="shared" ref="G123:H123" si="257">G76/G29</f>
        <v>5.7192318266168751</v>
      </c>
      <c r="H123" s="199">
        <f t="shared" si="257"/>
        <v>5.3477948416742969</v>
      </c>
      <c r="I123" s="199">
        <f t="shared" ref="I123:L123" si="258">I76/I29</f>
        <v>4.8999841059067073</v>
      </c>
      <c r="J123" s="199">
        <f t="shared" ref="J123" si="259">J76/J29</f>
        <v>4.8795075783948345</v>
      </c>
      <c r="K123" s="199">
        <f t="shared" si="258"/>
        <v>4.6207055311248526</v>
      </c>
      <c r="L123" s="272">
        <f t="shared" si="258"/>
        <v>4.8392146796578412</v>
      </c>
      <c r="N123" s="31">
        <f t="shared" si="199"/>
        <v>4.7289130861320076E-2</v>
      </c>
    </row>
    <row r="124" spans="1:14" ht="20.100000000000001" customHeight="1" thickBot="1">
      <c r="A124" s="5" t="s">
        <v>9</v>
      </c>
      <c r="B124" s="6"/>
      <c r="C124" s="108">
        <f t="shared" si="241"/>
        <v>2.9725197434027817</v>
      </c>
      <c r="D124" s="127">
        <f t="shared" si="241"/>
        <v>3.0922176967130417</v>
      </c>
      <c r="E124" s="127">
        <f t="shared" si="241"/>
        <v>3.3400513414949007</v>
      </c>
      <c r="F124" s="127">
        <f t="shared" si="241"/>
        <v>3.3903876616029951</v>
      </c>
      <c r="G124" s="127">
        <f t="shared" ref="G124:H124" si="260">G77/G30</f>
        <v>3.4035176225303028</v>
      </c>
      <c r="H124" s="127">
        <f t="shared" si="260"/>
        <v>3.5315880702886275</v>
      </c>
      <c r="I124" s="127">
        <f t="shared" ref="I124:L124" si="261">I77/I30</f>
        <v>3.7449858358428698</v>
      </c>
      <c r="J124" s="127">
        <f t="shared" ref="J124" si="262">J77/J30</f>
        <v>3.9228466030298415</v>
      </c>
      <c r="K124" s="127">
        <f t="shared" si="261"/>
        <v>3.9132333274808624</v>
      </c>
      <c r="L124" s="268">
        <f t="shared" si="261"/>
        <v>3.8470362565434368</v>
      </c>
      <c r="N124" s="21">
        <f t="shared" si="199"/>
        <v>-1.6916208515488598E-2</v>
      </c>
    </row>
    <row r="125" spans="1:14" ht="20.100000000000001" customHeight="1">
      <c r="A125" s="22"/>
      <c r="B125" t="s">
        <v>84</v>
      </c>
      <c r="C125" s="198">
        <f t="shared" si="241"/>
        <v>2.9181149794315773</v>
      </c>
      <c r="D125" s="199">
        <f t="shared" si="241"/>
        <v>3.0410599434693277</v>
      </c>
      <c r="E125" s="199">
        <f t="shared" si="241"/>
        <v>3.298360874358127</v>
      </c>
      <c r="F125" s="199">
        <f t="shared" si="241"/>
        <v>3.3425153652964279</v>
      </c>
      <c r="G125" s="199">
        <f t="shared" ref="G125:H125" si="263">G78/G31</f>
        <v>3.3475191504735813</v>
      </c>
      <c r="H125" s="199">
        <f t="shared" si="263"/>
        <v>3.464746145016671</v>
      </c>
      <c r="I125" s="199">
        <f t="shared" ref="I125:L125" si="264">I78/I31</f>
        <v>3.6664536477742526</v>
      </c>
      <c r="J125" s="199">
        <f t="shared" ref="J125" si="265">J78/J31</f>
        <v>3.8418792254070087</v>
      </c>
      <c r="K125" s="199">
        <f t="shared" si="264"/>
        <v>3.8229342304808411</v>
      </c>
      <c r="L125" s="272">
        <f t="shared" si="264"/>
        <v>3.8133437649484803</v>
      </c>
      <c r="N125" s="197">
        <f t="shared" si="199"/>
        <v>-2.5086661067550199E-3</v>
      </c>
    </row>
    <row r="126" spans="1:14" ht="20.100000000000001" customHeight="1" thickBot="1">
      <c r="A126" s="22"/>
      <c r="B126" t="s">
        <v>85</v>
      </c>
      <c r="C126" s="198">
        <f t="shared" si="241"/>
        <v>5.6732394366197187</v>
      </c>
      <c r="D126" s="199">
        <f t="shared" si="241"/>
        <v>5.964771948640033</v>
      </c>
      <c r="E126" s="199">
        <f t="shared" si="241"/>
        <v>6.0453954752200367</v>
      </c>
      <c r="F126" s="199">
        <f t="shared" si="241"/>
        <v>5.3260315078769693</v>
      </c>
      <c r="G126" s="199">
        <f t="shared" ref="G126:H126" si="266">G79/G32</f>
        <v>5.4788778210527243</v>
      </c>
      <c r="H126" s="199">
        <f t="shared" si="266"/>
        <v>6.2383840991223538</v>
      </c>
      <c r="I126" s="199">
        <f t="shared" ref="I126:L126" si="267">I79/I32</f>
        <v>6.6787151323818463</v>
      </c>
      <c r="J126" s="199">
        <f t="shared" ref="J126" si="268">J79/J32</f>
        <v>7.4657108904647043</v>
      </c>
      <c r="K126" s="199">
        <f t="shared" si="267"/>
        <v>7.9947903601170811</v>
      </c>
      <c r="L126" s="272">
        <f t="shared" si="267"/>
        <v>4.4171726663609991</v>
      </c>
      <c r="N126" s="31">
        <f t="shared" si="199"/>
        <v>-0.44749362179694341</v>
      </c>
    </row>
    <row r="127" spans="1:14" ht="20.100000000000001" customHeight="1" thickBot="1">
      <c r="A127" s="5" t="s">
        <v>12</v>
      </c>
      <c r="B127" s="6"/>
      <c r="C127" s="108">
        <f t="shared" si="241"/>
        <v>2.5870780949019956</v>
      </c>
      <c r="D127" s="127">
        <f t="shared" si="241"/>
        <v>2.6597150384712642</v>
      </c>
      <c r="E127" s="127">
        <f t="shared" si="241"/>
        <v>2.8435620972733431</v>
      </c>
      <c r="F127" s="127">
        <f t="shared" si="241"/>
        <v>2.4043502291056851</v>
      </c>
      <c r="G127" s="127">
        <f t="shared" ref="G127:H127" si="269">G80/G33</f>
        <v>2.4388556619832822</v>
      </c>
      <c r="H127" s="127">
        <f t="shared" si="269"/>
        <v>2.5250854549770492</v>
      </c>
      <c r="I127" s="127">
        <f t="shared" ref="I127:L127" si="270">I80/I33</f>
        <v>2.7570005359808367</v>
      </c>
      <c r="J127" s="127">
        <f t="shared" ref="J127" si="271">J80/J33</f>
        <v>2.8318456134474226</v>
      </c>
      <c r="K127" s="127">
        <f t="shared" si="270"/>
        <v>2.8951837774933753</v>
      </c>
      <c r="L127" s="268">
        <f t="shared" si="270"/>
        <v>2.8560351432289446</v>
      </c>
      <c r="N127" s="21">
        <f t="shared" si="199"/>
        <v>-1.3521985916322473E-2</v>
      </c>
    </row>
    <row r="128" spans="1:14" ht="20.100000000000001" customHeight="1">
      <c r="A128" s="22"/>
      <c r="B128" t="s">
        <v>84</v>
      </c>
      <c r="C128" s="198">
        <f t="shared" si="241"/>
        <v>2.3895686024086142</v>
      </c>
      <c r="D128" s="199">
        <f t="shared" si="241"/>
        <v>2.4549275269370896</v>
      </c>
      <c r="E128" s="199">
        <f t="shared" si="241"/>
        <v>2.6163489018828794</v>
      </c>
      <c r="F128" s="199">
        <f t="shared" si="241"/>
        <v>2.2140297106097062</v>
      </c>
      <c r="G128" s="199">
        <f t="shared" ref="G128:H128" si="272">G81/G34</f>
        <v>2.2581991067471696</v>
      </c>
      <c r="H128" s="199">
        <f t="shared" si="272"/>
        <v>2.3334956822091208</v>
      </c>
      <c r="I128" s="199">
        <f t="shared" ref="I128:L128" si="273">I81/I34</f>
        <v>2.5327777087483643</v>
      </c>
      <c r="J128" s="199">
        <f t="shared" ref="J128" si="274">J81/J34</f>
        <v>2.56233638603628</v>
      </c>
      <c r="K128" s="199">
        <f t="shared" si="273"/>
        <v>2.6000551152117573</v>
      </c>
      <c r="L128" s="272">
        <f t="shared" si="273"/>
        <v>2.5652593487718391</v>
      </c>
      <c r="N128" s="197">
        <f t="shared" si="199"/>
        <v>-1.3382703403610051E-2</v>
      </c>
    </row>
    <row r="129" spans="1:14" ht="20.100000000000001" customHeight="1" thickBot="1">
      <c r="A129" s="22"/>
      <c r="B129" t="s">
        <v>85</v>
      </c>
      <c r="C129" s="198">
        <f t="shared" si="241"/>
        <v>4.2270905325136185</v>
      </c>
      <c r="D129" s="199">
        <f t="shared" si="241"/>
        <v>4.6068225001104679</v>
      </c>
      <c r="E129" s="199">
        <f t="shared" si="241"/>
        <v>5.0648714846842005</v>
      </c>
      <c r="F129" s="199">
        <f t="shared" si="241"/>
        <v>5.344949230714529</v>
      </c>
      <c r="G129" s="199">
        <f t="shared" ref="G129:H129" si="275">G82/G35</f>
        <v>5.3137135013419572</v>
      </c>
      <c r="H129" s="199">
        <f t="shared" si="275"/>
        <v>5.7135028496273561</v>
      </c>
      <c r="I129" s="199">
        <f t="shared" ref="I129:L129" si="276">I82/I35</f>
        <v>6.5540238335598167</v>
      </c>
      <c r="J129" s="199">
        <f t="shared" ref="J129" si="277">J82/J35</f>
        <v>6.2167695545580397</v>
      </c>
      <c r="K129" s="199">
        <f t="shared" si="276"/>
        <v>6.7468024362602375</v>
      </c>
      <c r="L129" s="272">
        <f t="shared" si="276"/>
        <v>6.8526302897372817</v>
      </c>
      <c r="N129" s="31">
        <f t="shared" si="199"/>
        <v>1.5685631004737823E-2</v>
      </c>
    </row>
    <row r="130" spans="1:14" ht="20.100000000000001" customHeight="1" thickBot="1">
      <c r="A130" s="5" t="s">
        <v>11</v>
      </c>
      <c r="B130" s="6"/>
      <c r="C130" s="108">
        <f t="shared" si="241"/>
        <v>2.7053523323271169</v>
      </c>
      <c r="D130" s="127">
        <f t="shared" si="241"/>
        <v>2.8582163449429099</v>
      </c>
      <c r="E130" s="127">
        <f t="shared" si="241"/>
        <v>2.9886613293918165</v>
      </c>
      <c r="F130" s="127">
        <f t="shared" si="241"/>
        <v>3.0033512190316172</v>
      </c>
      <c r="G130" s="127">
        <f t="shared" ref="G130:H130" si="278">G83/G36</f>
        <v>3.0337369720846326</v>
      </c>
      <c r="H130" s="127">
        <f t="shared" si="278"/>
        <v>3.2037699739392358</v>
      </c>
      <c r="I130" s="127">
        <f t="shared" ref="I130:L130" si="279">I83/I36</f>
        <v>3.3885991919592859</v>
      </c>
      <c r="J130" s="127">
        <f t="shared" ref="J130" si="280">J83/J36</f>
        <v>3.4862569207921448</v>
      </c>
      <c r="K130" s="127">
        <f t="shared" si="279"/>
        <v>3.4797132178774137</v>
      </c>
      <c r="L130" s="268">
        <f t="shared" si="279"/>
        <v>3.4573882488296701</v>
      </c>
      <c r="N130" s="21">
        <f t="shared" si="199"/>
        <v>-6.4157497040407243E-3</v>
      </c>
    </row>
    <row r="131" spans="1:14" ht="20.100000000000001" customHeight="1">
      <c r="A131" s="22"/>
      <c r="B131" t="s">
        <v>84</v>
      </c>
      <c r="C131" s="198">
        <f t="shared" si="241"/>
        <v>2.5997788984357326</v>
      </c>
      <c r="D131" s="199">
        <f t="shared" si="241"/>
        <v>2.794444199812542</v>
      </c>
      <c r="E131" s="199">
        <f t="shared" si="241"/>
        <v>2.94147223020674</v>
      </c>
      <c r="F131" s="199">
        <f t="shared" si="241"/>
        <v>2.9576957094742244</v>
      </c>
      <c r="G131" s="199">
        <f t="shared" ref="G131:H131" si="281">G84/G37</f>
        <v>2.9980437136301616</v>
      </c>
      <c r="H131" s="199">
        <f t="shared" si="281"/>
        <v>3.1783300730595423</v>
      </c>
      <c r="I131" s="199">
        <f t="shared" ref="I131:L131" si="282">I84/I37</f>
        <v>3.3657610020149185</v>
      </c>
      <c r="J131" s="199">
        <f t="shared" ref="J131" si="283">J84/J37</f>
        <v>3.4095783069017767</v>
      </c>
      <c r="K131" s="199">
        <f t="shared" si="282"/>
        <v>3.3975541364763084</v>
      </c>
      <c r="L131" s="272">
        <f t="shared" si="282"/>
        <v>3.3796354831143596</v>
      </c>
      <c r="N131" s="197">
        <f t="shared" si="199"/>
        <v>-5.2739861212433153E-3</v>
      </c>
    </row>
    <row r="132" spans="1:14" ht="20.100000000000001" customHeight="1" thickBot="1">
      <c r="A132" s="22"/>
      <c r="B132" t="s">
        <v>85</v>
      </c>
      <c r="C132" s="198">
        <f t="shared" si="241"/>
        <v>3.4312424880141918</v>
      </c>
      <c r="D132" s="199">
        <f t="shared" si="241"/>
        <v>3.2750121626158877</v>
      </c>
      <c r="E132" s="199">
        <f t="shared" si="241"/>
        <v>3.3217343818150593</v>
      </c>
      <c r="F132" s="199">
        <f t="shared" si="241"/>
        <v>3.3064303181241321</v>
      </c>
      <c r="G132" s="199">
        <f t="shared" ref="G132:H132" si="284">G85/G38</f>
        <v>3.2724594957000415</v>
      </c>
      <c r="H132" s="199">
        <f t="shared" si="284"/>
        <v>3.3727844341854603</v>
      </c>
      <c r="I132" s="199">
        <f t="shared" ref="I132:L132" si="285">I85/I38</f>
        <v>3.5408024726729868</v>
      </c>
      <c r="J132" s="199">
        <f t="shared" ref="J132" si="286">J85/J38</f>
        <v>4.3405763247106739</v>
      </c>
      <c r="K132" s="199">
        <f t="shared" si="285"/>
        <v>4.4061640867812271</v>
      </c>
      <c r="L132" s="272">
        <f t="shared" si="285"/>
        <v>4.3569488356042996</v>
      </c>
      <c r="N132" s="31">
        <f t="shared" si="199"/>
        <v>-1.1169636492788904E-2</v>
      </c>
    </row>
    <row r="133" spans="1:14" ht="20.100000000000001" customHeight="1" thickBot="1">
      <c r="A133" s="5" t="s">
        <v>6</v>
      </c>
      <c r="B133" s="6"/>
      <c r="C133" s="108">
        <f t="shared" si="241"/>
        <v>3.2203387361387796</v>
      </c>
      <c r="D133" s="127">
        <f t="shared" si="241"/>
        <v>3.5336721368834847</v>
      </c>
      <c r="E133" s="127">
        <f t="shared" si="241"/>
        <v>3.794407741231824</v>
      </c>
      <c r="F133" s="127">
        <f t="shared" si="241"/>
        <v>3.9585855236113172</v>
      </c>
      <c r="G133" s="127">
        <f t="shared" ref="G133:H133" si="287">G86/G39</f>
        <v>4.0431164340769117</v>
      </c>
      <c r="H133" s="127">
        <f t="shared" si="287"/>
        <v>4.2325026788254618</v>
      </c>
      <c r="I133" s="127">
        <f t="shared" ref="I133:L133" si="288">I86/I39</f>
        <v>4.3890541544602373</v>
      </c>
      <c r="J133" s="127">
        <f t="shared" ref="J133" si="289">J86/J39</f>
        <v>4.6580164192285771</v>
      </c>
      <c r="K133" s="127">
        <f t="shared" si="288"/>
        <v>4.5292939257213831</v>
      </c>
      <c r="L133" s="268">
        <f t="shared" si="288"/>
        <v>4.5308055311365285</v>
      </c>
      <c r="N133" s="21">
        <f t="shared" si="199"/>
        <v>3.3373974838796428E-4</v>
      </c>
    </row>
    <row r="134" spans="1:14" ht="20.100000000000001" customHeight="1">
      <c r="A134" s="22"/>
      <c r="B134" t="s">
        <v>84</v>
      </c>
      <c r="C134" s="198">
        <f t="shared" ref="C134:F141" si="290">C87/C40</f>
        <v>3.029637548854502</v>
      </c>
      <c r="D134" s="199">
        <f t="shared" si="290"/>
        <v>3.3593437835032036</v>
      </c>
      <c r="E134" s="199">
        <f t="shared" si="290"/>
        <v>3.6408669286208442</v>
      </c>
      <c r="F134" s="199">
        <f t="shared" si="290"/>
        <v>3.778052870250252</v>
      </c>
      <c r="G134" s="199">
        <f t="shared" ref="G134:H134" si="291">G87/G40</f>
        <v>3.8963186330223492</v>
      </c>
      <c r="H134" s="199">
        <f t="shared" si="291"/>
        <v>4.0750250386271825</v>
      </c>
      <c r="I134" s="199">
        <f t="shared" ref="I134:L134" si="292">I87/I40</f>
        <v>4.2539924831832625</v>
      </c>
      <c r="J134" s="199">
        <f t="shared" ref="J134" si="293">J87/J40</f>
        <v>4.5256870736070276</v>
      </c>
      <c r="K134" s="199">
        <f t="shared" si="292"/>
        <v>4.3948246857728899</v>
      </c>
      <c r="L134" s="272">
        <f t="shared" si="292"/>
        <v>4.3441741436323085</v>
      </c>
      <c r="N134" s="197">
        <f t="shared" si="199"/>
        <v>-1.1525042695002022E-2</v>
      </c>
    </row>
    <row r="135" spans="1:14" ht="20.100000000000001" customHeight="1" thickBot="1">
      <c r="A135" s="22"/>
      <c r="B135" t="s">
        <v>85</v>
      </c>
      <c r="C135" s="198">
        <f t="shared" si="290"/>
        <v>3.6898568230119966</v>
      </c>
      <c r="D135" s="199">
        <f t="shared" si="290"/>
        <v>3.9880825319857514</v>
      </c>
      <c r="E135" s="199">
        <f t="shared" si="290"/>
        <v>4.2482585708567537</v>
      </c>
      <c r="F135" s="199">
        <f t="shared" si="290"/>
        <v>4.5197145034208122</v>
      </c>
      <c r="G135" s="199">
        <f t="shared" ref="G135:H135" si="294">G88/G41</f>
        <v>4.518266365498361</v>
      </c>
      <c r="H135" s="199">
        <f t="shared" si="294"/>
        <v>4.7432847114264103</v>
      </c>
      <c r="I135" s="199">
        <f t="shared" ref="I135:L135" si="295">I88/I41</f>
        <v>4.787843013795456</v>
      </c>
      <c r="J135" s="199">
        <f t="shared" ref="J135" si="296">J88/J41</f>
        <v>5.0053864632878931</v>
      </c>
      <c r="K135" s="199">
        <f t="shared" si="295"/>
        <v>4.8881500432096399</v>
      </c>
      <c r="L135" s="272">
        <f t="shared" si="295"/>
        <v>5.065593169229806</v>
      </c>
      <c r="N135" s="31">
        <f t="shared" si="199"/>
        <v>3.6300670898320876E-2</v>
      </c>
    </row>
    <row r="136" spans="1:14" ht="20.100000000000001" customHeight="1" thickBot="1">
      <c r="A136" s="5" t="s">
        <v>7</v>
      </c>
      <c r="B136" s="6"/>
      <c r="C136" s="108">
        <f t="shared" si="290"/>
        <v>5.7456459973539813</v>
      </c>
      <c r="D136" s="127">
        <f t="shared" si="290"/>
        <v>6.3598698970344749</v>
      </c>
      <c r="E136" s="127">
        <f t="shared" si="290"/>
        <v>6.435994581767444</v>
      </c>
      <c r="F136" s="127">
        <f t="shared" si="290"/>
        <v>6.9692724983047567</v>
      </c>
      <c r="G136" s="127">
        <f t="shared" ref="G136:H136" si="297">G89/G42</f>
        <v>6.6775284770147945</v>
      </c>
      <c r="H136" s="127">
        <f t="shared" si="297"/>
        <v>6.8066812227074234</v>
      </c>
      <c r="I136" s="127">
        <f t="shared" ref="I136:L136" si="298">I89/I42</f>
        <v>7.6181045581418019</v>
      </c>
      <c r="J136" s="127">
        <f t="shared" ref="J136" si="299">J89/J42</f>
        <v>8.7188474981062711</v>
      </c>
      <c r="K136" s="127">
        <f t="shared" si="298"/>
        <v>9.2963333532459487</v>
      </c>
      <c r="L136" s="268">
        <f t="shared" si="298"/>
        <v>9.8661656022044912</v>
      </c>
      <c r="N136" s="21">
        <f t="shared" si="199"/>
        <v>6.1296451762842326E-2</v>
      </c>
    </row>
    <row r="137" spans="1:14" ht="20.100000000000001" customHeight="1">
      <c r="A137" s="22"/>
      <c r="B137" t="s">
        <v>84</v>
      </c>
      <c r="C137" s="198">
        <f t="shared" si="290"/>
        <v>6.1550160342430873</v>
      </c>
      <c r="D137" s="199">
        <f t="shared" si="290"/>
        <v>6.7145340020996152</v>
      </c>
      <c r="E137" s="199">
        <f t="shared" si="290"/>
        <v>6.6313271028037386</v>
      </c>
      <c r="F137" s="199">
        <f t="shared" si="290"/>
        <v>7.1036346204131435</v>
      </c>
      <c r="G137" s="199">
        <f t="shared" ref="G137:H137" si="300">G90/G43</f>
        <v>6.7341235853689172</v>
      </c>
      <c r="H137" s="199">
        <f t="shared" si="300"/>
        <v>6.8693600735418272</v>
      </c>
      <c r="I137" s="199">
        <f t="shared" ref="I137:L137" si="301">I90/I43</f>
        <v>7.6483623937740486</v>
      </c>
      <c r="J137" s="199">
        <f t="shared" ref="J137" si="302">J90/J43</f>
        <v>8.7373817476067117</v>
      </c>
      <c r="K137" s="199">
        <f t="shared" si="301"/>
        <v>9.3187827177395732</v>
      </c>
      <c r="L137" s="272">
        <f t="shared" si="301"/>
        <v>9.9284779451154801</v>
      </c>
      <c r="N137" s="197">
        <f t="shared" si="199"/>
        <v>6.542648818447809E-2</v>
      </c>
    </row>
    <row r="138" spans="1:14" ht="20.100000000000001" customHeight="1" thickBot="1">
      <c r="A138" s="22"/>
      <c r="B138" t="s">
        <v>85</v>
      </c>
      <c r="C138" s="198">
        <f t="shared" si="290"/>
        <v>4.2247788515621005</v>
      </c>
      <c r="D138" s="199">
        <f t="shared" si="290"/>
        <v>4.4994187113749007</v>
      </c>
      <c r="E138" s="199">
        <f t="shared" si="290"/>
        <v>5.5620783854602216</v>
      </c>
      <c r="F138" s="199">
        <f t="shared" si="290"/>
        <v>5.8918399440852696</v>
      </c>
      <c r="G138" s="199">
        <f t="shared" ref="G138:H138" si="303">G91/G44</f>
        <v>6.0740379931807116</v>
      </c>
      <c r="H138" s="199">
        <f t="shared" si="303"/>
        <v>5.9602229541423863</v>
      </c>
      <c r="I138" s="199">
        <f t="shared" ref="I138:L138" si="304">I91/I44</f>
        <v>6.8941695146058386</v>
      </c>
      <c r="J138" s="199">
        <f t="shared" ref="J138" si="305">J91/J44</f>
        <v>8.2852684240517274</v>
      </c>
      <c r="K138" s="199">
        <f t="shared" si="304"/>
        <v>8.7593945704622715</v>
      </c>
      <c r="L138" s="272">
        <f t="shared" si="304"/>
        <v>8.2146508198900303</v>
      </c>
      <c r="N138" s="31">
        <f t="shared" si="199"/>
        <v>-6.2189657765752721E-2</v>
      </c>
    </row>
    <row r="139" spans="1:14" ht="20.100000000000001" customHeight="1" thickBot="1">
      <c r="A139" s="71" t="s">
        <v>20</v>
      </c>
      <c r="B139" s="96"/>
      <c r="C139" s="109">
        <f t="shared" si="290"/>
        <v>3.2123307365165226</v>
      </c>
      <c r="D139" s="110">
        <f t="shared" si="290"/>
        <v>3.4169911944004991</v>
      </c>
      <c r="E139" s="110">
        <f t="shared" si="290"/>
        <v>3.594888865750693</v>
      </c>
      <c r="F139" s="110">
        <f t="shared" si="290"/>
        <v>3.6577742806699343</v>
      </c>
      <c r="G139" s="110">
        <f t="shared" ref="G139:H139" si="306">G92/G45</f>
        <v>3.728775801182513</v>
      </c>
      <c r="H139" s="110">
        <f t="shared" si="306"/>
        <v>3.9196333056686998</v>
      </c>
      <c r="I139" s="110">
        <f t="shared" ref="I139:L139" si="307">I92/I45</f>
        <v>4.1285558847478097</v>
      </c>
      <c r="J139" s="110">
        <f t="shared" ref="J139" si="308">J92/J45</f>
        <v>4.4418871415449717</v>
      </c>
      <c r="K139" s="110">
        <f t="shared" si="307"/>
        <v>4.4581287603679147</v>
      </c>
      <c r="L139" s="347">
        <f t="shared" si="307"/>
        <v>4.4940441086168299</v>
      </c>
      <c r="N139" s="122">
        <f t="shared" si="199"/>
        <v>8.0561487070981777E-3</v>
      </c>
    </row>
    <row r="140" spans="1:14" ht="20.100000000000001" customHeight="1">
      <c r="A140" s="22"/>
      <c r="B140" t="s">
        <v>84</v>
      </c>
      <c r="C140" s="251">
        <f t="shared" si="290"/>
        <v>2.8023372117225618</v>
      </c>
      <c r="D140" s="252">
        <f t="shared" si="290"/>
        <v>3.033304784425102</v>
      </c>
      <c r="E140" s="252">
        <f t="shared" si="290"/>
        <v>3.2179673152924422</v>
      </c>
      <c r="F140" s="252">
        <f t="shared" si="290"/>
        <v>3.2312230895983611</v>
      </c>
      <c r="G140" s="252">
        <f t="shared" ref="G140:H140" si="309">G93/G46</f>
        <v>3.3232144790025542</v>
      </c>
      <c r="H140" s="252">
        <f t="shared" si="309"/>
        <v>3.4954096930631136</v>
      </c>
      <c r="I140" s="252">
        <f t="shared" ref="I140:L140" si="310">I93/I46</f>
        <v>3.6823582142767082</v>
      </c>
      <c r="J140" s="252">
        <f t="shared" ref="J140" si="311">J93/J46</f>
        <v>3.8585849759176085</v>
      </c>
      <c r="K140" s="252">
        <f t="shared" si="310"/>
        <v>3.8391686595842085</v>
      </c>
      <c r="L140" s="306">
        <f t="shared" si="310"/>
        <v>3.8130342353157847</v>
      </c>
      <c r="N140" s="197">
        <f t="shared" si="199"/>
        <v>-6.8073134018692086E-3</v>
      </c>
    </row>
    <row r="141" spans="1:14" ht="20.100000000000001" customHeight="1" thickBot="1">
      <c r="A141" s="28"/>
      <c r="B141" s="23" t="s">
        <v>85</v>
      </c>
      <c r="C141" s="200">
        <f t="shared" si="290"/>
        <v>3.740813331968623</v>
      </c>
      <c r="D141" s="201">
        <f t="shared" si="290"/>
        <v>3.9033012657132087</v>
      </c>
      <c r="E141" s="201">
        <f t="shared" si="290"/>
        <v>4.1141465629376706</v>
      </c>
      <c r="F141" s="201">
        <f t="shared" si="290"/>
        <v>4.2833281923481508</v>
      </c>
      <c r="G141" s="201">
        <f t="shared" ref="G141:H141" si="312">G94/G47</f>
        <v>4.2919775795077788</v>
      </c>
      <c r="H141" s="201">
        <f t="shared" si="312"/>
        <v>4.5023578814173275</v>
      </c>
      <c r="I141" s="201">
        <f t="shared" ref="I141:L141" si="313">I94/I47</f>
        <v>4.7097766659957907</v>
      </c>
      <c r="J141" s="201">
        <f t="shared" ref="J141" si="314">J94/J47</f>
        <v>5.180012841183677</v>
      </c>
      <c r="K141" s="201">
        <f t="shared" si="313"/>
        <v>5.2273541376330686</v>
      </c>
      <c r="L141" s="307">
        <f t="shared" si="313"/>
        <v>5.338679200594445</v>
      </c>
      <c r="N141" s="31">
        <f t="shared" si="199"/>
        <v>2.1296636889381312E-2</v>
      </c>
    </row>
  </sheetData>
  <mergeCells count="56">
    <mergeCell ref="A5:B6"/>
    <mergeCell ref="C5:C6"/>
    <mergeCell ref="D5:D6"/>
    <mergeCell ref="E5:E6"/>
    <mergeCell ref="F5:F6"/>
    <mergeCell ref="Y5:Z5"/>
    <mergeCell ref="H5:H6"/>
    <mergeCell ref="L5:L6"/>
    <mergeCell ref="N5:N6"/>
    <mergeCell ref="O5:O6"/>
    <mergeCell ref="P5:P6"/>
    <mergeCell ref="I5:I6"/>
    <mergeCell ref="T5:T6"/>
    <mergeCell ref="J5:J6"/>
    <mergeCell ref="U5:U6"/>
    <mergeCell ref="G52:G53"/>
    <mergeCell ref="Q5:Q6"/>
    <mergeCell ref="R5:R6"/>
    <mergeCell ref="S5:S6"/>
    <mergeCell ref="W5:W6"/>
    <mergeCell ref="G5:G6"/>
    <mergeCell ref="I52:I53"/>
    <mergeCell ref="T52:T53"/>
    <mergeCell ref="V5:V6"/>
    <mergeCell ref="K5:K6"/>
    <mergeCell ref="U52:U53"/>
    <mergeCell ref="J52:J53"/>
    <mergeCell ref="A52:B53"/>
    <mergeCell ref="C52:C53"/>
    <mergeCell ref="D52:D53"/>
    <mergeCell ref="E52:E53"/>
    <mergeCell ref="F52:F53"/>
    <mergeCell ref="Y52:Z52"/>
    <mergeCell ref="H52:H53"/>
    <mergeCell ref="L52:L53"/>
    <mergeCell ref="N52:N53"/>
    <mergeCell ref="O52:O53"/>
    <mergeCell ref="P52:P53"/>
    <mergeCell ref="Q52:Q53"/>
    <mergeCell ref="R52:R53"/>
    <mergeCell ref="S52:S53"/>
    <mergeCell ref="W52:W53"/>
    <mergeCell ref="K52:K53"/>
    <mergeCell ref="V52:V53"/>
    <mergeCell ref="H99:H100"/>
    <mergeCell ref="L99:L100"/>
    <mergeCell ref="N99:N100"/>
    <mergeCell ref="A99:B100"/>
    <mergeCell ref="C99:C100"/>
    <mergeCell ref="D99:D100"/>
    <mergeCell ref="E99:E100"/>
    <mergeCell ref="F99:F100"/>
    <mergeCell ref="G99:G100"/>
    <mergeCell ref="I99:I100"/>
    <mergeCell ref="K99:K100"/>
    <mergeCell ref="J99:J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17CF8A7-B001-4FF7-8F44-5BE1D684F9D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3" id="{34FDCA9B-0159-4F23-AC7C-7EB8AB5CDA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2" id="{32DBBD06-E476-430D-ADEF-ABA4A8A505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Z141"/>
  <sheetViews>
    <sheetView topLeftCell="I13" workbookViewId="0">
      <selection activeCell="Y14" sqref="Y14"/>
    </sheetView>
  </sheetViews>
  <sheetFormatPr defaultRowHeight="15"/>
  <cols>
    <col min="1" max="1" width="3.42578125" customWidth="1"/>
    <col min="2" max="2" width="19.5703125" customWidth="1"/>
    <col min="3" max="12" width="11.140625" customWidth="1"/>
    <col min="13" max="13" width="2.5703125" customWidth="1"/>
    <col min="14" max="23" width="10.7109375" customWidth="1"/>
    <col min="24" max="24" width="2.5703125" customWidth="1"/>
    <col min="25" max="26" width="11.140625" customWidth="1"/>
  </cols>
  <sheetData>
    <row r="1" spans="1:26">
      <c r="A1" s="1" t="s">
        <v>59</v>
      </c>
    </row>
    <row r="2" spans="1:26">
      <c r="A2" s="1"/>
    </row>
    <row r="3" spans="1:26">
      <c r="A3" s="1" t="s">
        <v>21</v>
      </c>
      <c r="N3" s="1" t="s">
        <v>23</v>
      </c>
      <c r="Y3" s="1" t="str">
        <f>'9'!Y3</f>
        <v>VARIAÇÃO (JAN-DEZ)</v>
      </c>
    </row>
    <row r="4" spans="1:26" ht="15.75" thickBot="1"/>
    <row r="5" spans="1:26" ht="24" customHeight="1">
      <c r="A5" s="378" t="s">
        <v>36</v>
      </c>
      <c r="B5" s="379"/>
      <c r="C5" s="382">
        <v>2016</v>
      </c>
      <c r="D5" s="376">
        <v>2017</v>
      </c>
      <c r="E5" s="376">
        <v>2018</v>
      </c>
      <c r="F5" s="376">
        <v>2019</v>
      </c>
      <c r="G5" s="376">
        <v>2020</v>
      </c>
      <c r="H5" s="376">
        <v>2021</v>
      </c>
      <c r="I5" s="376">
        <v>2022</v>
      </c>
      <c r="J5" s="376">
        <v>2023</v>
      </c>
      <c r="K5" s="376">
        <v>2024</v>
      </c>
      <c r="L5" s="390">
        <v>2025</v>
      </c>
      <c r="N5" s="388">
        <v>2016</v>
      </c>
      <c r="O5" s="376">
        <v>2017</v>
      </c>
      <c r="P5" s="376">
        <v>2018</v>
      </c>
      <c r="Q5" s="441">
        <v>2019</v>
      </c>
      <c r="R5" s="443">
        <v>2020</v>
      </c>
      <c r="S5" s="441">
        <v>2021</v>
      </c>
      <c r="T5" s="443">
        <v>2022</v>
      </c>
      <c r="U5" s="443">
        <v>2023</v>
      </c>
      <c r="V5" s="443">
        <v>2024</v>
      </c>
      <c r="W5" s="467">
        <v>2025</v>
      </c>
      <c r="Y5" s="386" t="s">
        <v>87</v>
      </c>
      <c r="Z5" s="387"/>
    </row>
    <row r="6" spans="1:26" ht="21.75" customHeight="1" thickBot="1">
      <c r="A6" s="380"/>
      <c r="B6" s="381"/>
      <c r="C6" s="383"/>
      <c r="D6" s="377"/>
      <c r="E6" s="377"/>
      <c r="F6" s="377"/>
      <c r="G6" s="377"/>
      <c r="H6" s="377"/>
      <c r="I6" s="377"/>
      <c r="J6" s="377"/>
      <c r="K6" s="377"/>
      <c r="L6" s="391"/>
      <c r="N6" s="389"/>
      <c r="O6" s="377"/>
      <c r="P6" s="377"/>
      <c r="Q6" s="463"/>
      <c r="R6" s="466"/>
      <c r="S6" s="463"/>
      <c r="T6" s="466"/>
      <c r="U6" s="466"/>
      <c r="V6" s="466"/>
      <c r="W6" s="468"/>
      <c r="Y6" s="124" t="s">
        <v>0</v>
      </c>
      <c r="Z6" s="125" t="s">
        <v>37</v>
      </c>
    </row>
    <row r="7" spans="1:26" ht="20.100000000000001" customHeight="1" thickBot="1">
      <c r="A7" s="5" t="s">
        <v>10</v>
      </c>
      <c r="B7" s="6"/>
      <c r="C7" s="12">
        <v>4702002</v>
      </c>
      <c r="D7" s="13">
        <v>5732995</v>
      </c>
      <c r="E7" s="13">
        <v>5593310</v>
      </c>
      <c r="F7" s="13">
        <v>6042469</v>
      </c>
      <c r="G7" s="33">
        <v>3393434</v>
      </c>
      <c r="H7" s="13">
        <v>3466822</v>
      </c>
      <c r="I7" s="33">
        <v>5137967.7680000011</v>
      </c>
      <c r="J7" s="33">
        <v>5875162.0799999991</v>
      </c>
      <c r="K7" s="33">
        <v>7038974.1610000003</v>
      </c>
      <c r="L7" s="14">
        <v>5951499.828999999</v>
      </c>
      <c r="N7" s="128">
        <f t="shared" ref="N7:U7" si="0">C7/C45</f>
        <v>0.18412008414855971</v>
      </c>
      <c r="O7" s="285">
        <f t="shared" si="0"/>
        <v>0.2069275267197703</v>
      </c>
      <c r="P7" s="286">
        <f t="shared" si="0"/>
        <v>0.19266235803865228</v>
      </c>
      <c r="Q7" s="286">
        <f t="shared" si="0"/>
        <v>0.17896830676423997</v>
      </c>
      <c r="R7" s="286">
        <f t="shared" si="0"/>
        <v>0.18994803545355138</v>
      </c>
      <c r="S7" s="287">
        <f t="shared" si="0"/>
        <v>0.1968392701277068</v>
      </c>
      <c r="T7" s="287">
        <f t="shared" si="0"/>
        <v>0.18819374931961838</v>
      </c>
      <c r="U7" s="287">
        <f t="shared" si="0"/>
        <v>0.19024991148945575</v>
      </c>
      <c r="V7" s="287">
        <f>K7/K45</f>
        <v>0.19424424969527512</v>
      </c>
      <c r="W7" s="344">
        <f>L7/L45</f>
        <v>0.16611980402889781</v>
      </c>
      <c r="Y7" s="98">
        <f>(L7-K7)/K7</f>
        <v>-0.15449329790486233</v>
      </c>
      <c r="Z7" s="97">
        <f>(W7-V7)*100</f>
        <v>-2.8124445666377311</v>
      </c>
    </row>
    <row r="8" spans="1:26" ht="20.100000000000001" customHeight="1">
      <c r="A8" s="22"/>
      <c r="B8" t="s">
        <v>84</v>
      </c>
      <c r="C8" s="9">
        <v>107836</v>
      </c>
      <c r="D8" s="10">
        <v>103802</v>
      </c>
      <c r="E8" s="10">
        <v>260987</v>
      </c>
      <c r="F8" s="10">
        <v>243887</v>
      </c>
      <c r="G8" s="32">
        <v>149076</v>
      </c>
      <c r="H8" s="10">
        <v>388765</v>
      </c>
      <c r="I8" s="32">
        <v>470423.10799999983</v>
      </c>
      <c r="J8" s="32">
        <v>527945.18200000003</v>
      </c>
      <c r="K8" s="32">
        <v>573138.79799999995</v>
      </c>
      <c r="L8" s="11">
        <v>516631.62399999995</v>
      </c>
      <c r="N8" s="74">
        <f t="shared" ref="N8:U8" si="1">C8/C7</f>
        <v>2.293406085322805E-2</v>
      </c>
      <c r="O8" s="288">
        <f t="shared" si="1"/>
        <v>1.8106068468575327E-2</v>
      </c>
      <c r="P8" s="289">
        <f t="shared" si="1"/>
        <v>4.6660564138229423E-2</v>
      </c>
      <c r="Q8" s="289">
        <f t="shared" si="1"/>
        <v>4.036214335563823E-2</v>
      </c>
      <c r="R8" s="289">
        <f t="shared" si="1"/>
        <v>4.3930720326371457E-2</v>
      </c>
      <c r="S8" s="290">
        <f t="shared" si="1"/>
        <v>0.11213872532249997</v>
      </c>
      <c r="T8" s="290">
        <f t="shared" si="1"/>
        <v>9.1558205353070202E-2</v>
      </c>
      <c r="U8" s="290">
        <f t="shared" si="1"/>
        <v>8.9860530622161164E-2</v>
      </c>
      <c r="V8" s="290">
        <f>K8/K7</f>
        <v>8.142362578563242E-2</v>
      </c>
      <c r="W8" s="345">
        <f>L8/L7</f>
        <v>8.6806962756278361E-2</v>
      </c>
      <c r="Y8" s="103">
        <f t="shared" ref="Y8:Y47" si="2">(L8-K8)/K8</f>
        <v>-9.8592477419405133E-2</v>
      </c>
      <c r="Z8" s="100">
        <f t="shared" ref="Z8:Z47" si="3">(W8-V8)*100</f>
        <v>0.53833369706459411</v>
      </c>
    </row>
    <row r="9" spans="1:26" ht="20.100000000000001" customHeight="1" thickBot="1">
      <c r="A9" s="22"/>
      <c r="B9" t="s">
        <v>85</v>
      </c>
      <c r="C9" s="9">
        <v>4594166</v>
      </c>
      <c r="D9" s="10">
        <v>5629193</v>
      </c>
      <c r="E9" s="10">
        <v>5332323</v>
      </c>
      <c r="F9" s="10">
        <v>5798582</v>
      </c>
      <c r="G9" s="32">
        <v>3244358</v>
      </c>
      <c r="H9" s="10">
        <v>3078057</v>
      </c>
      <c r="I9" s="32">
        <v>4667544.6600000011</v>
      </c>
      <c r="J9" s="32">
        <v>5347216.8979999991</v>
      </c>
      <c r="K9" s="32">
        <v>6465835.3630000008</v>
      </c>
      <c r="L9" s="11">
        <v>5434868.2049999991</v>
      </c>
      <c r="N9" s="74">
        <f t="shared" ref="N9:U9" si="4">C9/C7</f>
        <v>0.97706593914677198</v>
      </c>
      <c r="O9" s="288">
        <f t="shared" si="4"/>
        <v>0.98189393153142468</v>
      </c>
      <c r="P9" s="289">
        <f t="shared" si="4"/>
        <v>0.95333943586177061</v>
      </c>
      <c r="Q9" s="289">
        <f t="shared" si="4"/>
        <v>0.95963785664436174</v>
      </c>
      <c r="R9" s="289">
        <f t="shared" si="4"/>
        <v>0.95606927967362854</v>
      </c>
      <c r="S9" s="290">
        <f t="shared" si="4"/>
        <v>0.88786127467749998</v>
      </c>
      <c r="T9" s="290">
        <f t="shared" si="4"/>
        <v>0.90844179464692976</v>
      </c>
      <c r="U9" s="290">
        <f t="shared" si="4"/>
        <v>0.91013946937783885</v>
      </c>
      <c r="V9" s="290">
        <f>K9/K7</f>
        <v>0.91857637421436766</v>
      </c>
      <c r="W9" s="345">
        <f>L9/L7</f>
        <v>0.91319303724372169</v>
      </c>
      <c r="Y9" s="101">
        <f t="shared" si="2"/>
        <v>-0.15944840846081432</v>
      </c>
      <c r="Z9" s="100">
        <f t="shared" si="3"/>
        <v>-0.53833369706459688</v>
      </c>
    </row>
    <row r="10" spans="1:26" ht="20.100000000000001" customHeight="1" thickBot="1">
      <c r="A10" s="5" t="s">
        <v>17</v>
      </c>
      <c r="B10" s="6"/>
      <c r="C10" s="12">
        <v>364939</v>
      </c>
      <c r="D10" s="13">
        <v>476985</v>
      </c>
      <c r="E10" s="13">
        <v>302334</v>
      </c>
      <c r="F10" s="13">
        <v>272418</v>
      </c>
      <c r="G10" s="33">
        <v>154593</v>
      </c>
      <c r="H10" s="13">
        <v>156955</v>
      </c>
      <c r="I10" s="33">
        <v>251465.497</v>
      </c>
      <c r="J10" s="33">
        <v>258799.30900000001</v>
      </c>
      <c r="K10" s="33">
        <v>206478.424</v>
      </c>
      <c r="L10" s="14">
        <v>161986.82900000003</v>
      </c>
      <c r="N10" s="128">
        <f t="shared" ref="N10:U10" si="5">C10/C45</f>
        <v>1.4290210720686897E-2</v>
      </c>
      <c r="O10" s="285">
        <f t="shared" si="5"/>
        <v>1.7216363581763046E-2</v>
      </c>
      <c r="P10" s="286">
        <f t="shared" si="5"/>
        <v>1.0413937606758412E-2</v>
      </c>
      <c r="Q10" s="286">
        <f t="shared" si="5"/>
        <v>8.0685872268605307E-3</v>
      </c>
      <c r="R10" s="286">
        <f t="shared" si="5"/>
        <v>8.6533690193682476E-3</v>
      </c>
      <c r="S10" s="287">
        <f t="shared" si="5"/>
        <v>8.9115932813666875E-3</v>
      </c>
      <c r="T10" s="287">
        <f t="shared" si="5"/>
        <v>9.2106912386047575E-3</v>
      </c>
      <c r="U10" s="287">
        <f t="shared" si="5"/>
        <v>8.3804574172330441E-3</v>
      </c>
      <c r="V10" s="287">
        <f>K10/K45</f>
        <v>5.6978823377929555E-3</v>
      </c>
      <c r="W10" s="344">
        <f>L10/L45</f>
        <v>4.5214183083096895E-3</v>
      </c>
      <c r="Y10" s="98">
        <f t="shared" si="2"/>
        <v>-0.21547817993806448</v>
      </c>
      <c r="Z10" s="97">
        <f t="shared" si="3"/>
        <v>-0.11764640294832659</v>
      </c>
    </row>
    <row r="11" spans="1:26" ht="20.100000000000001" customHeight="1">
      <c r="A11" s="22"/>
      <c r="B11" t="s">
        <v>84</v>
      </c>
      <c r="C11" s="9">
        <v>362356</v>
      </c>
      <c r="D11" s="10">
        <v>464599</v>
      </c>
      <c r="E11" s="10">
        <v>278595</v>
      </c>
      <c r="F11" s="10">
        <v>223237</v>
      </c>
      <c r="G11" s="32">
        <v>131024</v>
      </c>
      <c r="H11" s="10">
        <v>128561</v>
      </c>
      <c r="I11" s="32">
        <v>212273.75099999999</v>
      </c>
      <c r="J11" s="32">
        <v>211635.1</v>
      </c>
      <c r="K11" s="32">
        <v>149950.07200000001</v>
      </c>
      <c r="L11" s="11">
        <v>92746.883000000045</v>
      </c>
      <c r="N11" s="74">
        <f t="shared" ref="N11:U11" si="6">C11/C10</f>
        <v>0.99292210479011556</v>
      </c>
      <c r="O11" s="288">
        <f t="shared" si="6"/>
        <v>0.97403272639600824</v>
      </c>
      <c r="P11" s="289">
        <f t="shared" si="6"/>
        <v>0.92148087876322216</v>
      </c>
      <c r="Q11" s="289">
        <f t="shared" si="6"/>
        <v>0.81946493990852298</v>
      </c>
      <c r="R11" s="289">
        <f t="shared" si="6"/>
        <v>0.84754160925785771</v>
      </c>
      <c r="S11" s="290">
        <f t="shared" si="6"/>
        <v>0.81909464496193174</v>
      </c>
      <c r="T11" s="290">
        <f t="shared" si="6"/>
        <v>0.84414662660460327</v>
      </c>
      <c r="U11" s="290">
        <f t="shared" si="6"/>
        <v>0.81775759300810191</v>
      </c>
      <c r="V11" s="290">
        <f>K11/K10</f>
        <v>0.72622634895740978</v>
      </c>
      <c r="W11" s="345">
        <f>L11/L10</f>
        <v>0.57255817385004826</v>
      </c>
      <c r="Y11" s="103">
        <f t="shared" si="2"/>
        <v>-0.38148157074576106</v>
      </c>
      <c r="Z11" s="100">
        <f t="shared" si="3"/>
        <v>-15.366817510736153</v>
      </c>
    </row>
    <row r="12" spans="1:26" ht="20.100000000000001" customHeight="1" thickBot="1">
      <c r="A12" s="22"/>
      <c r="B12" t="s">
        <v>85</v>
      </c>
      <c r="C12" s="9">
        <v>2583</v>
      </c>
      <c r="D12" s="10">
        <v>12386</v>
      </c>
      <c r="E12" s="10">
        <v>23739</v>
      </c>
      <c r="F12" s="10">
        <v>49181</v>
      </c>
      <c r="G12" s="32">
        <v>23569</v>
      </c>
      <c r="H12" s="10">
        <v>28394</v>
      </c>
      <c r="I12" s="32">
        <v>39191.746000000014</v>
      </c>
      <c r="J12" s="32">
        <v>47164.209000000003</v>
      </c>
      <c r="K12" s="32">
        <v>56528.351999999984</v>
      </c>
      <c r="L12" s="11">
        <v>69239.945999999982</v>
      </c>
      <c r="N12" s="74">
        <f t="shared" ref="N12:U12" si="7">C12/C10</f>
        <v>7.0778952098843918E-3</v>
      </c>
      <c r="O12" s="288">
        <f t="shared" si="7"/>
        <v>2.5967273603991741E-2</v>
      </c>
      <c r="P12" s="289">
        <f t="shared" si="7"/>
        <v>7.8519121236777872E-2</v>
      </c>
      <c r="Q12" s="289">
        <f t="shared" si="7"/>
        <v>0.18053506009147707</v>
      </c>
      <c r="R12" s="289">
        <f t="shared" si="7"/>
        <v>0.15245839074214226</v>
      </c>
      <c r="S12" s="290">
        <f t="shared" si="7"/>
        <v>0.18090535503806823</v>
      </c>
      <c r="T12" s="290">
        <f t="shared" si="7"/>
        <v>0.1558533733953967</v>
      </c>
      <c r="U12" s="290">
        <f t="shared" si="7"/>
        <v>0.18224240699189811</v>
      </c>
      <c r="V12" s="290">
        <f>K12/K10</f>
        <v>0.27377365104259022</v>
      </c>
      <c r="W12" s="345">
        <f>L12/L10</f>
        <v>0.4274418261499518</v>
      </c>
      <c r="Y12" s="101">
        <f t="shared" si="2"/>
        <v>0.22487112307820331</v>
      </c>
      <c r="Z12" s="100">
        <f t="shared" si="3"/>
        <v>15.366817510736158</v>
      </c>
    </row>
    <row r="13" spans="1:26" ht="20.100000000000001" customHeight="1" thickBot="1">
      <c r="A13" s="5" t="s">
        <v>14</v>
      </c>
      <c r="B13" s="6"/>
      <c r="C13" s="12">
        <v>3467330</v>
      </c>
      <c r="D13" s="13">
        <v>4379112</v>
      </c>
      <c r="E13" s="13">
        <v>4100973</v>
      </c>
      <c r="F13" s="13">
        <v>4526694</v>
      </c>
      <c r="G13" s="33">
        <v>2630040</v>
      </c>
      <c r="H13" s="13">
        <v>2888926</v>
      </c>
      <c r="I13" s="33">
        <v>4533474.6830000002</v>
      </c>
      <c r="J13" s="33">
        <v>5129591.2210000018</v>
      </c>
      <c r="K13" s="33">
        <v>6548790.898000001</v>
      </c>
      <c r="L13" s="14">
        <v>6867217.402999999</v>
      </c>
      <c r="N13" s="128">
        <f t="shared" ref="N13:U13" si="8">C13/C45</f>
        <v>0.13577303696825851</v>
      </c>
      <c r="O13" s="285">
        <f t="shared" si="8"/>
        <v>0.15806028356711749</v>
      </c>
      <c r="P13" s="286">
        <f t="shared" si="8"/>
        <v>0.14125859793804491</v>
      </c>
      <c r="Q13" s="286">
        <f t="shared" si="8"/>
        <v>0.1340734657339317</v>
      </c>
      <c r="R13" s="286">
        <f t="shared" si="8"/>
        <v>0.14721692868175962</v>
      </c>
      <c r="S13" s="287">
        <f t="shared" si="8"/>
        <v>0.16402748260307437</v>
      </c>
      <c r="T13" s="287">
        <f t="shared" si="8"/>
        <v>0.16605234531695845</v>
      </c>
      <c r="U13" s="287">
        <f t="shared" si="8"/>
        <v>0.16610678352082836</v>
      </c>
      <c r="V13" s="287">
        <f>K13/K45</f>
        <v>0.18071738087081424</v>
      </c>
      <c r="W13" s="344">
        <f>L13/L45</f>
        <v>0.19167955002728718</v>
      </c>
      <c r="Y13" s="98">
        <f t="shared" si="2"/>
        <v>4.8623709316668727E-2</v>
      </c>
      <c r="Z13" s="97">
        <f t="shared" si="3"/>
        <v>1.0962169156472941</v>
      </c>
    </row>
    <row r="14" spans="1:26" ht="20.100000000000001" customHeight="1">
      <c r="A14" s="22"/>
      <c r="B14" t="s">
        <v>84</v>
      </c>
      <c r="C14" s="9">
        <v>790278</v>
      </c>
      <c r="D14" s="10">
        <v>641758</v>
      </c>
      <c r="E14" s="10">
        <v>505185</v>
      </c>
      <c r="F14" s="10">
        <v>233684</v>
      </c>
      <c r="G14" s="32">
        <v>94945</v>
      </c>
      <c r="H14" s="10">
        <v>101061</v>
      </c>
      <c r="I14" s="32">
        <v>157859.82600000003</v>
      </c>
      <c r="J14" s="32">
        <v>140772.61199999996</v>
      </c>
      <c r="K14" s="32">
        <v>116556.40599999999</v>
      </c>
      <c r="L14" s="11">
        <v>298139.60899999988</v>
      </c>
      <c r="N14" s="74">
        <f t="shared" ref="N14:U14" si="9">C14/C13</f>
        <v>0.22792119584810214</v>
      </c>
      <c r="O14" s="288">
        <f t="shared" si="9"/>
        <v>0.14654980279106813</v>
      </c>
      <c r="P14" s="289">
        <f t="shared" si="9"/>
        <v>0.12318661937057376</v>
      </c>
      <c r="Q14" s="289">
        <f t="shared" si="9"/>
        <v>5.1623546897581328E-2</v>
      </c>
      <c r="R14" s="289">
        <f t="shared" si="9"/>
        <v>3.6100211403628839E-2</v>
      </c>
      <c r="S14" s="290">
        <f t="shared" si="9"/>
        <v>3.4982204459373487E-2</v>
      </c>
      <c r="T14" s="290">
        <f t="shared" si="9"/>
        <v>3.4820934721871484E-2</v>
      </c>
      <c r="U14" s="290">
        <f t="shared" si="9"/>
        <v>2.7443241758464465E-2</v>
      </c>
      <c r="V14" s="290">
        <f>K14/K13</f>
        <v>1.7798156608664399E-2</v>
      </c>
      <c r="W14" s="345">
        <f>L14/L13</f>
        <v>4.3414907597035618E-2</v>
      </c>
      <c r="Y14" s="103">
        <f t="shared" si="2"/>
        <v>1.5578998120446499</v>
      </c>
      <c r="Z14" s="100">
        <f t="shared" si="3"/>
        <v>2.5616750988371217</v>
      </c>
    </row>
    <row r="15" spans="1:26" ht="20.100000000000001" customHeight="1" thickBot="1">
      <c r="A15" s="22"/>
      <c r="B15" t="s">
        <v>85</v>
      </c>
      <c r="C15" s="9">
        <v>2677052</v>
      </c>
      <c r="D15" s="10">
        <v>3737354</v>
      </c>
      <c r="E15" s="10">
        <v>3595788</v>
      </c>
      <c r="F15" s="10">
        <v>4293010</v>
      </c>
      <c r="G15" s="32">
        <v>2535095</v>
      </c>
      <c r="H15" s="10">
        <v>2787865</v>
      </c>
      <c r="I15" s="32">
        <v>4375614.8569999998</v>
      </c>
      <c r="J15" s="32">
        <v>4988818.609000002</v>
      </c>
      <c r="K15" s="32">
        <v>6432234.4920000006</v>
      </c>
      <c r="L15" s="11">
        <v>6569077.7939999988</v>
      </c>
      <c r="N15" s="74">
        <f t="shared" ref="N15:U15" si="10">C15/C13</f>
        <v>0.77207880415189789</v>
      </c>
      <c r="O15" s="288">
        <f t="shared" si="10"/>
        <v>0.85345019720893189</v>
      </c>
      <c r="P15" s="289">
        <f t="shared" si="10"/>
        <v>0.87681338062942626</v>
      </c>
      <c r="Q15" s="289">
        <f t="shared" si="10"/>
        <v>0.94837645310241869</v>
      </c>
      <c r="R15" s="289">
        <f t="shared" si="10"/>
        <v>0.96389978859637115</v>
      </c>
      <c r="S15" s="290">
        <f t="shared" si="10"/>
        <v>0.9650177955406265</v>
      </c>
      <c r="T15" s="290">
        <f t="shared" si="10"/>
        <v>0.96517906527812847</v>
      </c>
      <c r="U15" s="290">
        <f t="shared" si="10"/>
        <v>0.97255675824153553</v>
      </c>
      <c r="V15" s="290">
        <f>K15/K13</f>
        <v>0.98220184339133554</v>
      </c>
      <c r="W15" s="345">
        <f>L15/L13</f>
        <v>0.9565850924029643</v>
      </c>
      <c r="Y15" s="101">
        <f t="shared" si="2"/>
        <v>2.1274613382051784E-2</v>
      </c>
      <c r="Z15" s="100">
        <f t="shared" si="3"/>
        <v>-2.561675098837124</v>
      </c>
    </row>
    <row r="16" spans="1:26" ht="20.100000000000001" customHeight="1" thickBot="1">
      <c r="A16" s="5" t="s">
        <v>8</v>
      </c>
      <c r="B16" s="6"/>
      <c r="C16" s="12">
        <v>39672</v>
      </c>
      <c r="D16" s="13">
        <v>46278</v>
      </c>
      <c r="E16" s="13">
        <v>123104</v>
      </c>
      <c r="F16" s="13">
        <v>114133</v>
      </c>
      <c r="G16" s="33">
        <v>23134</v>
      </c>
      <c r="H16" s="13"/>
      <c r="I16" s="33"/>
      <c r="J16" s="33"/>
      <c r="K16" s="33"/>
      <c r="L16" s="14"/>
      <c r="N16" s="128">
        <f t="shared" ref="N16:U16" si="11">C16/C45</f>
        <v>1.5534684966832554E-3</v>
      </c>
      <c r="O16" s="285">
        <f t="shared" si="11"/>
        <v>1.6703646316694031E-3</v>
      </c>
      <c r="P16" s="286">
        <f t="shared" si="11"/>
        <v>4.2403347792255835E-3</v>
      </c>
      <c r="Q16" s="286">
        <f t="shared" si="11"/>
        <v>3.3804376581696985E-3</v>
      </c>
      <c r="R16" s="286">
        <f t="shared" si="11"/>
        <v>1.2949295174688701E-3</v>
      </c>
      <c r="S16" s="287">
        <f t="shared" si="11"/>
        <v>0</v>
      </c>
      <c r="T16" s="287">
        <f t="shared" si="11"/>
        <v>0</v>
      </c>
      <c r="U16" s="287">
        <f t="shared" si="11"/>
        <v>0</v>
      </c>
      <c r="V16" s="287">
        <f>K16/K45</f>
        <v>0</v>
      </c>
      <c r="W16" s="344">
        <f>L16/L45</f>
        <v>0</v>
      </c>
      <c r="Y16" s="98"/>
      <c r="Z16" s="97">
        <f t="shared" si="3"/>
        <v>0</v>
      </c>
    </row>
    <row r="17" spans="1:26" ht="20.100000000000001" customHeight="1" thickBot="1">
      <c r="A17" s="22"/>
      <c r="B17" t="s">
        <v>84</v>
      </c>
      <c r="C17" s="9">
        <v>39672</v>
      </c>
      <c r="D17" s="10">
        <v>46278</v>
      </c>
      <c r="E17" s="10">
        <v>123104</v>
      </c>
      <c r="F17" s="10">
        <v>114133</v>
      </c>
      <c r="G17" s="32">
        <v>23134</v>
      </c>
      <c r="H17" s="10"/>
      <c r="I17" s="32"/>
      <c r="J17" s="32"/>
      <c r="K17" s="32"/>
      <c r="L17" s="11"/>
      <c r="N17" s="74">
        <f>C17/C16</f>
        <v>1</v>
      </c>
      <c r="O17" s="288">
        <f>D17/D16</f>
        <v>1</v>
      </c>
      <c r="P17" s="289">
        <f>E17/E16</f>
        <v>1</v>
      </c>
      <c r="Q17" s="289">
        <f>F17/F16</f>
        <v>1</v>
      </c>
      <c r="R17" s="289">
        <f>G17/G16</f>
        <v>1</v>
      </c>
      <c r="S17" s="290"/>
      <c r="T17" s="290"/>
      <c r="U17" s="290"/>
      <c r="V17" s="290"/>
      <c r="W17" s="345"/>
      <c r="Y17" s="145"/>
      <c r="Z17" s="100">
        <f t="shared" si="3"/>
        <v>0</v>
      </c>
    </row>
    <row r="18" spans="1:26" ht="20.100000000000001" customHeight="1" thickBot="1">
      <c r="A18" s="5" t="s">
        <v>15</v>
      </c>
      <c r="B18" s="6"/>
      <c r="C18" s="12">
        <v>21660</v>
      </c>
      <c r="D18" s="13">
        <v>12633</v>
      </c>
      <c r="E18" s="13">
        <v>10045</v>
      </c>
      <c r="F18" s="13">
        <v>19629</v>
      </c>
      <c r="G18" s="33">
        <v>44990</v>
      </c>
      <c r="H18" s="13">
        <v>21465</v>
      </c>
      <c r="I18" s="33">
        <v>26222.371000000003</v>
      </c>
      <c r="J18" s="33">
        <v>27443.627</v>
      </c>
      <c r="K18" s="33">
        <v>13067.101999999999</v>
      </c>
      <c r="L18" s="14">
        <v>2808.1689999999999</v>
      </c>
      <c r="N18" s="128">
        <f t="shared" ref="N18:U18" si="12">C18/C45</f>
        <v>8.4815808726959347E-4</v>
      </c>
      <c r="O18" s="285">
        <f t="shared" si="12"/>
        <v>4.5597727628418622E-4</v>
      </c>
      <c r="P18" s="286">
        <f t="shared" si="12"/>
        <v>3.4600145289609587E-4</v>
      </c>
      <c r="Q18" s="286">
        <f t="shared" si="12"/>
        <v>5.8137971307345828E-4</v>
      </c>
      <c r="R18" s="286">
        <f t="shared" si="12"/>
        <v>2.518322771285747E-3</v>
      </c>
      <c r="S18" s="287">
        <f t="shared" si="12"/>
        <v>1.2187400833648878E-3</v>
      </c>
      <c r="T18" s="287">
        <f t="shared" si="12"/>
        <v>9.6047436211554491E-4</v>
      </c>
      <c r="U18" s="287">
        <f t="shared" si="12"/>
        <v>8.8868145875894522E-4</v>
      </c>
      <c r="V18" s="287">
        <f>K18/K45</f>
        <v>3.6059365549951598E-4</v>
      </c>
      <c r="W18" s="344">
        <f>L18/L45</f>
        <v>7.8382340143393455E-5</v>
      </c>
      <c r="Y18" s="98">
        <f t="shared" si="2"/>
        <v>-0.78509626694580026</v>
      </c>
      <c r="Z18" s="97">
        <f t="shared" si="3"/>
        <v>-2.8221131535612249E-2</v>
      </c>
    </row>
    <row r="19" spans="1:26" ht="20.100000000000001" customHeight="1">
      <c r="A19" s="22"/>
      <c r="B19" t="s">
        <v>84</v>
      </c>
      <c r="C19" s="9">
        <v>21361</v>
      </c>
      <c r="D19" s="10">
        <v>11468</v>
      </c>
      <c r="E19" s="10">
        <v>6646</v>
      </c>
      <c r="F19" s="10">
        <v>15658</v>
      </c>
      <c r="G19" s="32">
        <v>23859</v>
      </c>
      <c r="H19" s="10">
        <v>17930</v>
      </c>
      <c r="I19" s="32">
        <v>24525.530000000002</v>
      </c>
      <c r="J19" s="32">
        <v>24672.772000000001</v>
      </c>
      <c r="K19" s="32">
        <v>11723.170999999998</v>
      </c>
      <c r="L19" s="11"/>
      <c r="N19" s="74">
        <f t="shared" ref="N19:U19" si="13">C19/C18</f>
        <v>0.98619575253924285</v>
      </c>
      <c r="O19" s="288">
        <f t="shared" si="13"/>
        <v>0.90778120794743922</v>
      </c>
      <c r="P19" s="289">
        <f t="shared" si="13"/>
        <v>0.66162269785963168</v>
      </c>
      <c r="Q19" s="289">
        <f t="shared" si="13"/>
        <v>0.79769728462988432</v>
      </c>
      <c r="R19" s="289">
        <f t="shared" si="13"/>
        <v>0.53031784841075791</v>
      </c>
      <c r="S19" s="290">
        <f t="shared" si="13"/>
        <v>0.83531330072210574</v>
      </c>
      <c r="T19" s="290">
        <f t="shared" si="13"/>
        <v>0.93529032900953157</v>
      </c>
      <c r="U19" s="290">
        <f t="shared" si="13"/>
        <v>0.89903466476934701</v>
      </c>
      <c r="V19" s="290">
        <f>K19/K18</f>
        <v>0.89715156428716936</v>
      </c>
      <c r="W19" s="345">
        <f>L19/L18</f>
        <v>0</v>
      </c>
      <c r="Y19" s="103">
        <f t="shared" si="2"/>
        <v>-1</v>
      </c>
      <c r="Z19" s="100">
        <f t="shared" si="3"/>
        <v>-89.715156428716938</v>
      </c>
    </row>
    <row r="20" spans="1:26" ht="20.100000000000001" customHeight="1" thickBot="1">
      <c r="A20" s="22"/>
      <c r="B20" t="s">
        <v>85</v>
      </c>
      <c r="C20" s="9">
        <v>299</v>
      </c>
      <c r="D20" s="10">
        <v>1165</v>
      </c>
      <c r="E20" s="10">
        <v>3399</v>
      </c>
      <c r="F20" s="10">
        <v>3971</v>
      </c>
      <c r="G20" s="32">
        <v>21131</v>
      </c>
      <c r="H20" s="10">
        <v>3535</v>
      </c>
      <c r="I20" s="32">
        <v>1696.8410000000001</v>
      </c>
      <c r="J20" s="32">
        <v>2770.8549999999996</v>
      </c>
      <c r="K20" s="32">
        <v>1343.931</v>
      </c>
      <c r="L20" s="11">
        <v>2808.1689999999999</v>
      </c>
      <c r="N20" s="74">
        <f t="shared" ref="N20:U20" si="14">C20/C18</f>
        <v>1.3804247460757157E-2</v>
      </c>
      <c r="O20" s="288">
        <f t="shared" si="14"/>
        <v>9.2218792052560755E-2</v>
      </c>
      <c r="P20" s="289">
        <f t="shared" si="14"/>
        <v>0.33837730214036832</v>
      </c>
      <c r="Q20" s="289">
        <f t="shared" si="14"/>
        <v>0.20230271537011565</v>
      </c>
      <c r="R20" s="289">
        <f t="shared" si="14"/>
        <v>0.46968215158924204</v>
      </c>
      <c r="S20" s="290">
        <f t="shared" si="14"/>
        <v>0.16468669927789426</v>
      </c>
      <c r="T20" s="290">
        <f t="shared" si="14"/>
        <v>6.4709670990468399E-2</v>
      </c>
      <c r="U20" s="290">
        <f t="shared" si="14"/>
        <v>0.10096533523065299</v>
      </c>
      <c r="V20" s="290">
        <f>K20/K18</f>
        <v>0.1028484357128306</v>
      </c>
      <c r="W20" s="345">
        <f>L20/L18</f>
        <v>1</v>
      </c>
      <c r="Y20" s="101">
        <f t="shared" si="2"/>
        <v>1.0895187327325584</v>
      </c>
      <c r="Z20" s="100">
        <f t="shared" si="3"/>
        <v>89.715156428716938</v>
      </c>
    </row>
    <row r="21" spans="1:26" ht="20.100000000000001" customHeight="1" thickBot="1">
      <c r="A21" s="5" t="s">
        <v>18</v>
      </c>
      <c r="B21" s="6"/>
      <c r="C21" s="12">
        <v>20984</v>
      </c>
      <c r="D21" s="13">
        <v>45120</v>
      </c>
      <c r="E21" s="13">
        <v>98963</v>
      </c>
      <c r="F21" s="13">
        <v>77778</v>
      </c>
      <c r="G21" s="33">
        <v>28035</v>
      </c>
      <c r="H21" s="13">
        <v>27309</v>
      </c>
      <c r="I21" s="33">
        <v>46681.826000000001</v>
      </c>
      <c r="J21" s="33">
        <v>51595.823999999993</v>
      </c>
      <c r="K21" s="33">
        <v>89708.75900000002</v>
      </c>
      <c r="L21" s="14">
        <v>169203.321</v>
      </c>
      <c r="N21" s="128">
        <f t="shared" ref="N21:U21" si="15">C21/C45</f>
        <v>8.2168741012304477E-4</v>
      </c>
      <c r="O21" s="285">
        <f t="shared" si="15"/>
        <v>1.6285676170301972E-3</v>
      </c>
      <c r="P21" s="286">
        <f t="shared" si="15"/>
        <v>3.4087946025840058E-3</v>
      </c>
      <c r="Q21" s="286">
        <f t="shared" si="15"/>
        <v>2.3036604678499891E-3</v>
      </c>
      <c r="R21" s="286">
        <f t="shared" si="15"/>
        <v>1.5692638118025319E-3</v>
      </c>
      <c r="S21" s="287">
        <f t="shared" si="15"/>
        <v>1.550550800680723E-3</v>
      </c>
      <c r="T21" s="287">
        <f t="shared" si="15"/>
        <v>1.7098643387258481E-3</v>
      </c>
      <c r="U21" s="287">
        <f t="shared" si="15"/>
        <v>1.6707795998754024E-3</v>
      </c>
      <c r="V21" s="287">
        <f>K21/K45</f>
        <v>2.4755610951942607E-3</v>
      </c>
      <c r="W21" s="344">
        <f>L21/L45</f>
        <v>4.7228469013132005E-3</v>
      </c>
      <c r="Y21" s="98">
        <f t="shared" si="2"/>
        <v>0.88614047152296416</v>
      </c>
      <c r="Z21" s="97">
        <f t="shared" si="3"/>
        <v>0.22472858061189396</v>
      </c>
    </row>
    <row r="22" spans="1:26" ht="20.100000000000001" customHeight="1">
      <c r="A22" s="22"/>
      <c r="B22" t="s">
        <v>84</v>
      </c>
      <c r="C22" s="9">
        <v>7118</v>
      </c>
      <c r="D22" s="10">
        <v>6395</v>
      </c>
      <c r="E22" s="10">
        <v>11106</v>
      </c>
      <c r="F22" s="10">
        <v>6102</v>
      </c>
      <c r="G22" s="32">
        <v>5597</v>
      </c>
      <c r="H22" s="10">
        <v>6617</v>
      </c>
      <c r="I22" s="32">
        <v>10155.865</v>
      </c>
      <c r="J22" s="32">
        <v>13552.64</v>
      </c>
      <c r="K22" s="32">
        <v>19481.444000000003</v>
      </c>
      <c r="L22" s="11">
        <v>30089.107999999997</v>
      </c>
      <c r="N22" s="74">
        <f t="shared" ref="N22:U22" si="16">C22/C21</f>
        <v>0.3392108272969882</v>
      </c>
      <c r="O22" s="288">
        <f t="shared" si="16"/>
        <v>0.14173315602836881</v>
      </c>
      <c r="P22" s="289">
        <f t="shared" si="16"/>
        <v>0.11222376039529926</v>
      </c>
      <c r="Q22" s="289">
        <f t="shared" si="16"/>
        <v>7.8454061559824109E-2</v>
      </c>
      <c r="R22" s="289">
        <f t="shared" si="16"/>
        <v>0.19964330301408953</v>
      </c>
      <c r="S22" s="290">
        <f t="shared" si="16"/>
        <v>0.24230107290636788</v>
      </c>
      <c r="T22" s="290">
        <f t="shared" si="16"/>
        <v>0.21755500738124511</v>
      </c>
      <c r="U22" s="290">
        <f t="shared" si="16"/>
        <v>0.26266931990464965</v>
      </c>
      <c r="V22" s="290">
        <f>K22/K21</f>
        <v>0.21716323151900918</v>
      </c>
      <c r="W22" s="345">
        <f>L22/L21</f>
        <v>0.17782811721526434</v>
      </c>
      <c r="Y22" s="103">
        <f t="shared" si="2"/>
        <v>0.5445009107127784</v>
      </c>
      <c r="Z22" s="100">
        <f t="shared" si="3"/>
        <v>-3.9335114303744838</v>
      </c>
    </row>
    <row r="23" spans="1:26" ht="20.100000000000001" customHeight="1" thickBot="1">
      <c r="A23" s="22"/>
      <c r="B23" t="s">
        <v>85</v>
      </c>
      <c r="C23" s="9">
        <v>13866</v>
      </c>
      <c r="D23" s="10">
        <v>38725</v>
      </c>
      <c r="E23" s="10">
        <v>87857</v>
      </c>
      <c r="F23" s="10">
        <v>71676</v>
      </c>
      <c r="G23" s="32">
        <v>22438</v>
      </c>
      <c r="H23" s="10">
        <v>20692</v>
      </c>
      <c r="I23" s="32">
        <v>36525.961000000003</v>
      </c>
      <c r="J23" s="32">
        <v>38043.183999999994</v>
      </c>
      <c r="K23" s="32">
        <v>70227.315000000017</v>
      </c>
      <c r="L23" s="11">
        <v>139114.21299999999</v>
      </c>
      <c r="N23" s="74">
        <f t="shared" ref="N23:U23" si="17">C23/C21</f>
        <v>0.66078917270301185</v>
      </c>
      <c r="O23" s="288">
        <f t="shared" si="17"/>
        <v>0.85826684397163122</v>
      </c>
      <c r="P23" s="289">
        <f t="shared" si="17"/>
        <v>0.88777623960470076</v>
      </c>
      <c r="Q23" s="289">
        <f t="shared" si="17"/>
        <v>0.92154593844017585</v>
      </c>
      <c r="R23" s="289">
        <f t="shared" si="17"/>
        <v>0.8003566969859105</v>
      </c>
      <c r="S23" s="290">
        <f t="shared" si="17"/>
        <v>0.75769892709363218</v>
      </c>
      <c r="T23" s="290">
        <f t="shared" si="17"/>
        <v>0.78244499261875489</v>
      </c>
      <c r="U23" s="290">
        <f t="shared" si="17"/>
        <v>0.7373306800953503</v>
      </c>
      <c r="V23" s="290">
        <f>K23/K21</f>
        <v>0.78283676848099082</v>
      </c>
      <c r="W23" s="345">
        <f>L23/L21</f>
        <v>0.82217188278473563</v>
      </c>
      <c r="Y23" s="101">
        <f t="shared" si="2"/>
        <v>0.98091316747621571</v>
      </c>
      <c r="Z23" s="100">
        <f t="shared" si="3"/>
        <v>3.9335114303744811</v>
      </c>
    </row>
    <row r="24" spans="1:26" ht="20.100000000000001" customHeight="1" thickBot="1">
      <c r="A24" s="5" t="s">
        <v>19</v>
      </c>
      <c r="B24" s="6"/>
      <c r="C24" s="12">
        <v>2635220</v>
      </c>
      <c r="D24" s="13">
        <v>1598559</v>
      </c>
      <c r="E24" s="13">
        <v>1978945</v>
      </c>
      <c r="F24" s="13">
        <v>2189491</v>
      </c>
      <c r="G24" s="33">
        <v>1189901</v>
      </c>
      <c r="H24" s="13">
        <v>1053028</v>
      </c>
      <c r="I24" s="33">
        <v>1691174.969</v>
      </c>
      <c r="J24" s="33">
        <v>1773087.9449999998</v>
      </c>
      <c r="K24" s="33">
        <v>1668659.8419999999</v>
      </c>
      <c r="L24" s="14">
        <v>1587173.2520000001</v>
      </c>
      <c r="N24" s="128">
        <f t="shared" ref="N24:U24" si="18">C24/C45</f>
        <v>0.10318943465995283</v>
      </c>
      <c r="O24" s="285">
        <f t="shared" si="18"/>
        <v>5.7698613060996787E-2</v>
      </c>
      <c r="P24" s="286">
        <f t="shared" si="18"/>
        <v>6.8165041831902889E-2</v>
      </c>
      <c r="Q24" s="286">
        <f t="shared" si="18"/>
        <v>6.4849235791783547E-2</v>
      </c>
      <c r="R24" s="286">
        <f t="shared" si="18"/>
        <v>6.6604907398881558E-2</v>
      </c>
      <c r="S24" s="287">
        <f t="shared" si="18"/>
        <v>5.9788839157025903E-2</v>
      </c>
      <c r="T24" s="287">
        <f t="shared" si="18"/>
        <v>6.194444429056592E-2</v>
      </c>
      <c r="U24" s="287">
        <f t="shared" si="18"/>
        <v>5.7416258480356849E-2</v>
      </c>
      <c r="V24" s="287">
        <f>K24/K45</f>
        <v>4.6047559146016069E-2</v>
      </c>
      <c r="W24" s="344">
        <f>L24/L45</f>
        <v>4.4301590717923299E-2</v>
      </c>
      <c r="Y24" s="98">
        <f t="shared" si="2"/>
        <v>-4.8833553699196564E-2</v>
      </c>
      <c r="Z24" s="97">
        <f t="shared" si="3"/>
        <v>-0.17459684280927701</v>
      </c>
    </row>
    <row r="25" spans="1:26" ht="20.100000000000001" customHeight="1">
      <c r="A25" s="22"/>
      <c r="B25" t="s">
        <v>84</v>
      </c>
      <c r="C25" s="9">
        <v>680884</v>
      </c>
      <c r="D25" s="10">
        <v>222331</v>
      </c>
      <c r="E25" s="10">
        <v>956750</v>
      </c>
      <c r="F25" s="10">
        <v>1056162</v>
      </c>
      <c r="G25" s="32">
        <v>548075</v>
      </c>
      <c r="H25" s="10">
        <v>478421</v>
      </c>
      <c r="I25" s="32">
        <v>615167.37</v>
      </c>
      <c r="J25" s="32">
        <v>475891.63999999978</v>
      </c>
      <c r="K25" s="32">
        <v>182251.10700000002</v>
      </c>
      <c r="L25" s="11">
        <v>135793.04800000004</v>
      </c>
      <c r="N25" s="74">
        <f t="shared" ref="N25:U25" si="19">C25/C24</f>
        <v>0.25837842760756219</v>
      </c>
      <c r="O25" s="288">
        <f t="shared" si="19"/>
        <v>0.13908213584859863</v>
      </c>
      <c r="P25" s="289">
        <f t="shared" si="19"/>
        <v>0.48346467435931773</v>
      </c>
      <c r="Q25" s="289">
        <f t="shared" si="19"/>
        <v>0.48237786773272873</v>
      </c>
      <c r="R25" s="289">
        <f t="shared" si="19"/>
        <v>0.46060554617569027</v>
      </c>
      <c r="S25" s="290">
        <f t="shared" si="19"/>
        <v>0.45432884975518217</v>
      </c>
      <c r="T25" s="290">
        <f t="shared" si="19"/>
        <v>0.36375146349508203</v>
      </c>
      <c r="U25" s="290">
        <f t="shared" si="19"/>
        <v>0.26839708731988465</v>
      </c>
      <c r="V25" s="290">
        <f>K25/K24</f>
        <v>0.10922004737739714</v>
      </c>
      <c r="W25" s="345">
        <f>L25/L24</f>
        <v>8.5556537592154452E-2</v>
      </c>
      <c r="Y25" s="103">
        <f t="shared" si="2"/>
        <v>-0.25491235562152154</v>
      </c>
      <c r="Z25" s="100">
        <f t="shared" si="3"/>
        <v>-2.3663509785242689</v>
      </c>
    </row>
    <row r="26" spans="1:26" ht="20.100000000000001" customHeight="1" thickBot="1">
      <c r="A26" s="22"/>
      <c r="B26" t="s">
        <v>85</v>
      </c>
      <c r="C26" s="9">
        <v>1954336</v>
      </c>
      <c r="D26" s="10">
        <v>1376228</v>
      </c>
      <c r="E26" s="10">
        <v>1022195</v>
      </c>
      <c r="F26" s="10">
        <v>1133329</v>
      </c>
      <c r="G26" s="32">
        <v>641826</v>
      </c>
      <c r="H26" s="10">
        <v>574607</v>
      </c>
      <c r="I26" s="32">
        <v>1076007.5990000002</v>
      </c>
      <c r="J26" s="32">
        <v>1297196.3049999999</v>
      </c>
      <c r="K26" s="32">
        <v>1486408.7349999999</v>
      </c>
      <c r="L26" s="11">
        <v>1451380.2040000001</v>
      </c>
      <c r="N26" s="74">
        <f t="shared" ref="N26:U26" si="20">C26/C24</f>
        <v>0.74162157239243787</v>
      </c>
      <c r="O26" s="288">
        <f t="shared" si="20"/>
        <v>0.86091786415140137</v>
      </c>
      <c r="P26" s="289">
        <f t="shared" si="20"/>
        <v>0.51653532564068227</v>
      </c>
      <c r="Q26" s="289">
        <f t="shared" si="20"/>
        <v>0.51762213226727127</v>
      </c>
      <c r="R26" s="289">
        <f t="shared" si="20"/>
        <v>0.53939445382430973</v>
      </c>
      <c r="S26" s="290">
        <f t="shared" si="20"/>
        <v>0.54567115024481783</v>
      </c>
      <c r="T26" s="290">
        <f t="shared" si="20"/>
        <v>0.63624853650491808</v>
      </c>
      <c r="U26" s="290">
        <f t="shared" si="20"/>
        <v>0.73160291268011524</v>
      </c>
      <c r="V26" s="290">
        <f>K26/K24</f>
        <v>0.89077995262260279</v>
      </c>
      <c r="W26" s="345">
        <f>L26/L24</f>
        <v>0.91444346240784558</v>
      </c>
      <c r="Y26" s="101">
        <f t="shared" si="2"/>
        <v>-2.3565880753519473E-2</v>
      </c>
      <c r="Z26" s="100">
        <f t="shared" si="3"/>
        <v>2.3663509785242787</v>
      </c>
    </row>
    <row r="27" spans="1:26" ht="20.100000000000001" customHeight="1" thickBot="1">
      <c r="A27" s="5" t="s">
        <v>83</v>
      </c>
      <c r="B27" s="6"/>
      <c r="C27" s="12">
        <v>116567</v>
      </c>
      <c r="D27" s="13">
        <v>165876</v>
      </c>
      <c r="E27" s="13">
        <v>524149</v>
      </c>
      <c r="F27" s="13">
        <v>593143</v>
      </c>
      <c r="G27" s="33">
        <v>450570</v>
      </c>
      <c r="H27" s="13">
        <v>395064</v>
      </c>
      <c r="I27" s="33">
        <v>513246.56299999997</v>
      </c>
      <c r="J27" s="33">
        <v>612404.30100000033</v>
      </c>
      <c r="K27" s="33">
        <v>762334.47700000007</v>
      </c>
      <c r="L27" s="14">
        <v>786335.00599999959</v>
      </c>
      <c r="N27" s="128">
        <f t="shared" ref="N27:U27" si="21">C27/C45</f>
        <v>4.5645080221031718E-3</v>
      </c>
      <c r="O27" s="285">
        <f t="shared" si="21"/>
        <v>5.9871516410128769E-3</v>
      </c>
      <c r="P27" s="286">
        <f t="shared" si="21"/>
        <v>1.805438681274622E-2</v>
      </c>
      <c r="Q27" s="286">
        <f t="shared" si="21"/>
        <v>1.7567950845765463E-2</v>
      </c>
      <c r="R27" s="286">
        <f t="shared" si="21"/>
        <v>2.5220731074865946E-2</v>
      </c>
      <c r="S27" s="287">
        <f t="shared" si="21"/>
        <v>2.2430949559490612E-2</v>
      </c>
      <c r="T27" s="287">
        <f t="shared" si="21"/>
        <v>1.8799221672419354E-2</v>
      </c>
      <c r="U27" s="287">
        <f t="shared" si="21"/>
        <v>1.9830919126066406E-2</v>
      </c>
      <c r="V27" s="287">
        <f>K27/K45</f>
        <v>2.1037026861406741E-2</v>
      </c>
      <c r="W27" s="344">
        <f>L27/L45</f>
        <v>2.194838626412773E-2</v>
      </c>
      <c r="Y27" s="98">
        <f t="shared" si="2"/>
        <v>3.1482937902071968E-2</v>
      </c>
      <c r="Z27" s="97">
        <f t="shared" si="3"/>
        <v>9.1135940272098898E-2</v>
      </c>
    </row>
    <row r="28" spans="1:26" ht="20.100000000000001" customHeight="1">
      <c r="A28" s="22"/>
      <c r="B28" t="s">
        <v>84</v>
      </c>
      <c r="C28" s="9">
        <v>4061</v>
      </c>
      <c r="D28" s="10">
        <v>11167</v>
      </c>
      <c r="E28" s="10">
        <v>346827</v>
      </c>
      <c r="F28" s="10">
        <v>183355</v>
      </c>
      <c r="G28" s="32">
        <v>39767</v>
      </c>
      <c r="H28" s="10">
        <v>27656</v>
      </c>
      <c r="I28" s="32">
        <v>28048.154999999999</v>
      </c>
      <c r="J28" s="32">
        <v>22324.701000000001</v>
      </c>
      <c r="K28" s="32">
        <v>40621.589000000007</v>
      </c>
      <c r="L28" s="11">
        <v>91549.684999999969</v>
      </c>
      <c r="N28" s="74">
        <f t="shared" ref="N28:U28" si="22">C28/C27</f>
        <v>3.4838333319035401E-2</v>
      </c>
      <c r="O28" s="288">
        <f t="shared" si="22"/>
        <v>6.7321372591574433E-2</v>
      </c>
      <c r="P28" s="289">
        <f t="shared" si="22"/>
        <v>0.66169543393195451</v>
      </c>
      <c r="Q28" s="289">
        <f t="shared" si="22"/>
        <v>0.30912444385249427</v>
      </c>
      <c r="R28" s="289">
        <f t="shared" si="22"/>
        <v>8.8259315977539554E-2</v>
      </c>
      <c r="S28" s="290">
        <f t="shared" si="22"/>
        <v>7.0003847477876996E-2</v>
      </c>
      <c r="T28" s="290">
        <f t="shared" si="22"/>
        <v>5.4648500393367466E-2</v>
      </c>
      <c r="U28" s="290">
        <f t="shared" si="22"/>
        <v>3.6454187149805778E-2</v>
      </c>
      <c r="V28" s="290">
        <f>K28/K27</f>
        <v>5.328578232465276E-2</v>
      </c>
      <c r="W28" s="345">
        <f>L28/L27</f>
        <v>0.11642580363514939</v>
      </c>
      <c r="Y28" s="103">
        <f t="shared" si="2"/>
        <v>1.2537199369527359</v>
      </c>
      <c r="Z28" s="100">
        <f t="shared" si="3"/>
        <v>6.3140021310496621</v>
      </c>
    </row>
    <row r="29" spans="1:26" ht="20.100000000000001" customHeight="1" thickBot="1">
      <c r="A29" s="22"/>
      <c r="B29" t="s">
        <v>85</v>
      </c>
      <c r="C29" s="9">
        <v>112506</v>
      </c>
      <c r="D29" s="10">
        <v>154709</v>
      </c>
      <c r="E29" s="10">
        <v>177322</v>
      </c>
      <c r="F29" s="10">
        <v>409788</v>
      </c>
      <c r="G29" s="32">
        <v>410803</v>
      </c>
      <c r="H29" s="10">
        <v>367408</v>
      </c>
      <c r="I29" s="32">
        <v>485198.40799999994</v>
      </c>
      <c r="J29" s="32">
        <v>590079.60000000033</v>
      </c>
      <c r="K29" s="32">
        <v>721712.88800000004</v>
      </c>
      <c r="L29" s="11">
        <v>694785.32099999965</v>
      </c>
      <c r="N29" s="74">
        <f t="shared" ref="N29:U29" si="23">C29/C27</f>
        <v>0.96516166668096459</v>
      </c>
      <c r="O29" s="288">
        <f t="shared" si="23"/>
        <v>0.93267862740842555</v>
      </c>
      <c r="P29" s="289">
        <f t="shared" si="23"/>
        <v>0.33830456606804554</v>
      </c>
      <c r="Q29" s="289">
        <f t="shared" si="23"/>
        <v>0.69087555614750573</v>
      </c>
      <c r="R29" s="289">
        <f t="shared" si="23"/>
        <v>0.91174068402246045</v>
      </c>
      <c r="S29" s="290">
        <f t="shared" si="23"/>
        <v>0.92999615252212298</v>
      </c>
      <c r="T29" s="290">
        <f t="shared" si="23"/>
        <v>0.94535149960663245</v>
      </c>
      <c r="U29" s="290">
        <f t="shared" si="23"/>
        <v>0.96354581285019425</v>
      </c>
      <c r="V29" s="290">
        <f>K29/K27</f>
        <v>0.94671421767534725</v>
      </c>
      <c r="W29" s="345">
        <f>L29/L27</f>
        <v>0.88357419636485068</v>
      </c>
      <c r="Y29" s="101">
        <f t="shared" si="2"/>
        <v>-3.7310636193045768E-2</v>
      </c>
      <c r="Z29" s="100">
        <f t="shared" si="3"/>
        <v>-6.3140021310496568</v>
      </c>
    </row>
    <row r="30" spans="1:26" ht="20.100000000000001" customHeight="1" thickBot="1">
      <c r="A30" s="5" t="s">
        <v>9</v>
      </c>
      <c r="B30" s="6"/>
      <c r="C30" s="12">
        <v>911333</v>
      </c>
      <c r="D30" s="13">
        <v>970213</v>
      </c>
      <c r="E30" s="13">
        <v>1020274</v>
      </c>
      <c r="F30" s="13">
        <v>871643</v>
      </c>
      <c r="G30" s="33">
        <v>283746</v>
      </c>
      <c r="H30" s="13">
        <v>664508</v>
      </c>
      <c r="I30" s="33">
        <v>1205120.2949999999</v>
      </c>
      <c r="J30" s="33">
        <v>1067343.3690000006</v>
      </c>
      <c r="K30" s="33">
        <v>968544.57999999984</v>
      </c>
      <c r="L30" s="14">
        <v>914189.61600000015</v>
      </c>
      <c r="N30" s="128">
        <f t="shared" ref="N30:U30" si="24">C30/C45</f>
        <v>3.5685801207094206E-2</v>
      </c>
      <c r="O30" s="285">
        <f t="shared" si="24"/>
        <v>3.5019004286828873E-2</v>
      </c>
      <c r="P30" s="286">
        <f t="shared" si="24"/>
        <v>3.5143482961882661E-2</v>
      </c>
      <c r="Q30" s="286">
        <f t="shared" si="24"/>
        <v>2.581667722464152E-2</v>
      </c>
      <c r="R30" s="286">
        <f t="shared" si="24"/>
        <v>1.5882729785757846E-2</v>
      </c>
      <c r="S30" s="287">
        <f t="shared" si="24"/>
        <v>3.7729444925070341E-2</v>
      </c>
      <c r="T30" s="287">
        <f t="shared" si="24"/>
        <v>4.4141208535743097E-2</v>
      </c>
      <c r="U30" s="287">
        <f t="shared" si="24"/>
        <v>3.4562788007562108E-2</v>
      </c>
      <c r="V30" s="287">
        <f>K30/K45</f>
        <v>2.6727504737962815E-2</v>
      </c>
      <c r="W30" s="344">
        <f>L30/L45</f>
        <v>2.5517097239115688E-2</v>
      </c>
      <c r="Y30" s="98">
        <f t="shared" si="2"/>
        <v>-5.6120250035367185E-2</v>
      </c>
      <c r="Z30" s="97">
        <f t="shared" si="3"/>
        <v>-0.1210407498847127</v>
      </c>
    </row>
    <row r="31" spans="1:26" ht="20.100000000000001" customHeight="1">
      <c r="A31" s="22"/>
      <c r="B31" t="s">
        <v>84</v>
      </c>
      <c r="C31" s="9">
        <v>702941</v>
      </c>
      <c r="D31" s="10">
        <v>832403</v>
      </c>
      <c r="E31" s="10">
        <v>840642</v>
      </c>
      <c r="F31" s="10">
        <v>620560</v>
      </c>
      <c r="G31" s="32">
        <v>239432</v>
      </c>
      <c r="H31" s="10">
        <v>468251</v>
      </c>
      <c r="I31" s="32">
        <v>898462.55799999973</v>
      </c>
      <c r="J31" s="32">
        <v>716650.20300000056</v>
      </c>
      <c r="K31" s="32">
        <v>754202.50299999991</v>
      </c>
      <c r="L31" s="11">
        <v>780808.59900000016</v>
      </c>
      <c r="N31" s="74">
        <f t="shared" ref="N31:U31" si="25">C31/C30</f>
        <v>0.77133276200905709</v>
      </c>
      <c r="O31" s="288">
        <f t="shared" si="25"/>
        <v>0.85795902549234038</v>
      </c>
      <c r="P31" s="289">
        <f t="shared" si="25"/>
        <v>0.8239374913013563</v>
      </c>
      <c r="Q31" s="289">
        <f t="shared" si="25"/>
        <v>0.71194284816146058</v>
      </c>
      <c r="R31" s="289">
        <f t="shared" si="25"/>
        <v>0.84382511119099479</v>
      </c>
      <c r="S31" s="290">
        <f t="shared" si="25"/>
        <v>0.70465818319719253</v>
      </c>
      <c r="T31" s="290">
        <f t="shared" si="25"/>
        <v>0.74553765439656772</v>
      </c>
      <c r="U31" s="290">
        <f t="shared" si="25"/>
        <v>0.67143360217006243</v>
      </c>
      <c r="V31" s="290">
        <f>K31/K30</f>
        <v>0.77869673587972588</v>
      </c>
      <c r="W31" s="345">
        <f>L31/L30</f>
        <v>0.85409917738553709</v>
      </c>
      <c r="Y31" s="103">
        <f t="shared" si="2"/>
        <v>3.5277125034946025E-2</v>
      </c>
      <c r="Z31" s="100">
        <f t="shared" si="3"/>
        <v>7.5402441505811213</v>
      </c>
    </row>
    <row r="32" spans="1:26" ht="20.100000000000001" customHeight="1" thickBot="1">
      <c r="A32" s="22"/>
      <c r="B32" t="s">
        <v>85</v>
      </c>
      <c r="C32" s="9">
        <v>208392</v>
      </c>
      <c r="D32" s="10">
        <v>137810</v>
      </c>
      <c r="E32" s="10">
        <v>179632</v>
      </c>
      <c r="F32" s="10">
        <v>251083</v>
      </c>
      <c r="G32" s="32">
        <v>44314</v>
      </c>
      <c r="H32" s="10">
        <v>196257</v>
      </c>
      <c r="I32" s="32">
        <v>306657.73700000014</v>
      </c>
      <c r="J32" s="32">
        <v>350693.16600000008</v>
      </c>
      <c r="K32" s="32">
        <v>214342.07699999999</v>
      </c>
      <c r="L32" s="11">
        <v>133381.01700000005</v>
      </c>
      <c r="N32" s="74">
        <f t="shared" ref="N32:U32" si="26">C32/C30</f>
        <v>0.22866723799094293</v>
      </c>
      <c r="O32" s="288">
        <f t="shared" si="26"/>
        <v>0.14204097450765965</v>
      </c>
      <c r="P32" s="289">
        <f t="shared" si="26"/>
        <v>0.1760625086986437</v>
      </c>
      <c r="Q32" s="289">
        <f t="shared" si="26"/>
        <v>0.28805715183853942</v>
      </c>
      <c r="R32" s="289">
        <f t="shared" si="26"/>
        <v>0.15617488880900524</v>
      </c>
      <c r="S32" s="290">
        <f t="shared" si="26"/>
        <v>0.29534181680280747</v>
      </c>
      <c r="T32" s="290">
        <f t="shared" si="26"/>
        <v>0.25446234560343217</v>
      </c>
      <c r="U32" s="290">
        <f t="shared" si="26"/>
        <v>0.32856639782993757</v>
      </c>
      <c r="V32" s="290">
        <f>K32/K30</f>
        <v>0.22130326412027418</v>
      </c>
      <c r="W32" s="345">
        <f>L32/L30</f>
        <v>0.14590082261446299</v>
      </c>
      <c r="Y32" s="101">
        <f t="shared" si="2"/>
        <v>-0.37771893010069107</v>
      </c>
      <c r="Z32" s="100">
        <f t="shared" si="3"/>
        <v>-7.5402441505811186</v>
      </c>
    </row>
    <row r="33" spans="1:26" ht="20.100000000000001" customHeight="1" thickBot="1">
      <c r="A33" s="5" t="s">
        <v>12</v>
      </c>
      <c r="B33" s="6"/>
      <c r="C33" s="12">
        <v>1445066</v>
      </c>
      <c r="D33" s="13">
        <v>1634472</v>
      </c>
      <c r="E33" s="13">
        <v>1559489</v>
      </c>
      <c r="F33" s="13">
        <v>3756785</v>
      </c>
      <c r="G33" s="33">
        <v>2133360</v>
      </c>
      <c r="H33" s="13">
        <v>1951781</v>
      </c>
      <c r="I33" s="33">
        <v>3071327.0619999976</v>
      </c>
      <c r="J33" s="33">
        <v>3099051.0489999987</v>
      </c>
      <c r="K33" s="33">
        <v>2961657.1369999978</v>
      </c>
      <c r="L33" s="14">
        <v>2469289.7429999998</v>
      </c>
      <c r="N33" s="128">
        <f t="shared" ref="N33:U33" si="27">C33/C45</f>
        <v>5.6585614706293738E-2</v>
      </c>
      <c r="O33" s="285">
        <f t="shared" si="27"/>
        <v>5.8994861926918891E-2</v>
      </c>
      <c r="P33" s="286">
        <f t="shared" si="27"/>
        <v>5.3716820286259799E-2</v>
      </c>
      <c r="Q33" s="286">
        <f t="shared" si="27"/>
        <v>0.11126998753775903</v>
      </c>
      <c r="R33" s="286">
        <f t="shared" si="27"/>
        <v>0.11941518264836988</v>
      </c>
      <c r="S33" s="287">
        <f t="shared" si="27"/>
        <v>0.11081825011181011</v>
      </c>
      <c r="T33" s="287">
        <f t="shared" si="27"/>
        <v>0.11249672658214843</v>
      </c>
      <c r="U33" s="287">
        <f t="shared" si="27"/>
        <v>0.10035368892726017</v>
      </c>
      <c r="V33" s="287">
        <f>K33/K45</f>
        <v>8.1728509761924265E-2</v>
      </c>
      <c r="W33" s="344">
        <f>L33/L45</f>
        <v>6.8923454588530317E-2</v>
      </c>
      <c r="Y33" s="98">
        <f t="shared" si="2"/>
        <v>-0.16624726334755283</v>
      </c>
      <c r="Z33" s="97">
        <f t="shared" si="3"/>
        <v>-1.2805055173393947</v>
      </c>
    </row>
    <row r="34" spans="1:26" ht="20.100000000000001" customHeight="1">
      <c r="A34" s="22"/>
      <c r="B34" t="s">
        <v>84</v>
      </c>
      <c r="C34" s="9">
        <v>1347313</v>
      </c>
      <c r="D34" s="10">
        <v>1525441</v>
      </c>
      <c r="E34" s="10">
        <v>1459249</v>
      </c>
      <c r="F34" s="10">
        <v>3606268</v>
      </c>
      <c r="G34" s="32">
        <v>2041350</v>
      </c>
      <c r="H34" s="10">
        <v>1864060</v>
      </c>
      <c r="I34" s="32">
        <v>2992390.7079999978</v>
      </c>
      <c r="J34" s="32">
        <v>2965320.3029999984</v>
      </c>
      <c r="K34" s="32">
        <v>2832825.2339999978</v>
      </c>
      <c r="L34" s="11">
        <v>2330734.2039999999</v>
      </c>
      <c r="N34" s="74">
        <f t="shared" ref="N34:U34" si="28">C34/C33</f>
        <v>0.93235395476746386</v>
      </c>
      <c r="O34" s="288">
        <f t="shared" si="28"/>
        <v>0.93329283095703075</v>
      </c>
      <c r="P34" s="289">
        <f t="shared" si="28"/>
        <v>0.93572253475337108</v>
      </c>
      <c r="Q34" s="289">
        <f t="shared" si="28"/>
        <v>0.95993462495192028</v>
      </c>
      <c r="R34" s="289">
        <f t="shared" si="28"/>
        <v>0.95687085161435481</v>
      </c>
      <c r="S34" s="290">
        <f t="shared" si="28"/>
        <v>0.95505592072061363</v>
      </c>
      <c r="T34" s="290">
        <f t="shared" si="28"/>
        <v>0.97429894231173231</v>
      </c>
      <c r="U34" s="290">
        <f t="shared" si="28"/>
        <v>0.95684784023059177</v>
      </c>
      <c r="V34" s="290">
        <f>K34/K33</f>
        <v>0.95650006160723255</v>
      </c>
      <c r="W34" s="345">
        <f>L34/L33</f>
        <v>0.94388850502749611</v>
      </c>
      <c r="Y34" s="103">
        <f t="shared" si="2"/>
        <v>-0.1772403831954846</v>
      </c>
      <c r="Z34" s="100">
        <f t="shared" si="3"/>
        <v>-1.2611556579736449</v>
      </c>
    </row>
    <row r="35" spans="1:26" ht="20.100000000000001" customHeight="1" thickBot="1">
      <c r="A35" s="22"/>
      <c r="B35" t="s">
        <v>85</v>
      </c>
      <c r="C35" s="9">
        <v>97753</v>
      </c>
      <c r="D35" s="10">
        <v>109031</v>
      </c>
      <c r="E35" s="10">
        <v>100240</v>
      </c>
      <c r="F35" s="10">
        <v>150517</v>
      </c>
      <c r="G35" s="32">
        <v>92010</v>
      </c>
      <c r="H35" s="10">
        <v>87721</v>
      </c>
      <c r="I35" s="32">
        <v>78936.353999999934</v>
      </c>
      <c r="J35" s="32">
        <v>133730.74600000007</v>
      </c>
      <c r="K35" s="32">
        <v>128831.90299999999</v>
      </c>
      <c r="L35" s="11">
        <v>138555.53900000005</v>
      </c>
      <c r="N35" s="74">
        <f t="shared" ref="N35:U35" si="29">C35/C33</f>
        <v>6.7646045232536089E-2</v>
      </c>
      <c r="O35" s="288">
        <f t="shared" si="29"/>
        <v>6.6707169042969222E-2</v>
      </c>
      <c r="P35" s="289">
        <f t="shared" si="29"/>
        <v>6.4277465246628862E-2</v>
      </c>
      <c r="Q35" s="289">
        <f t="shared" si="29"/>
        <v>4.0065375048079672E-2</v>
      </c>
      <c r="R35" s="289">
        <f t="shared" si="29"/>
        <v>4.3129148385645182E-2</v>
      </c>
      <c r="S35" s="290">
        <f t="shared" si="29"/>
        <v>4.4944079279386366E-2</v>
      </c>
      <c r="T35" s="290">
        <f t="shared" si="29"/>
        <v>2.5701057688267782E-2</v>
      </c>
      <c r="U35" s="290">
        <f t="shared" si="29"/>
        <v>4.3152159769408213E-2</v>
      </c>
      <c r="V35" s="290">
        <f>K35/K33</f>
        <v>4.3499938392767473E-2</v>
      </c>
      <c r="W35" s="345">
        <f>L35/L33</f>
        <v>5.6111494972503943E-2</v>
      </c>
      <c r="Y35" s="101">
        <f t="shared" si="2"/>
        <v>7.5475373518312905E-2</v>
      </c>
      <c r="Z35" s="100">
        <f t="shared" si="3"/>
        <v>1.2611556579736469</v>
      </c>
    </row>
    <row r="36" spans="1:26" ht="20.100000000000001" customHeight="1" thickBot="1">
      <c r="A36" s="5" t="s">
        <v>11</v>
      </c>
      <c r="B36" s="6"/>
      <c r="C36" s="12">
        <v>1651293</v>
      </c>
      <c r="D36" s="13">
        <v>1613259</v>
      </c>
      <c r="E36" s="13">
        <v>1717556</v>
      </c>
      <c r="F36" s="13">
        <v>2470653</v>
      </c>
      <c r="G36" s="33">
        <v>1398091</v>
      </c>
      <c r="H36" s="13">
        <v>1289594</v>
      </c>
      <c r="I36" s="33">
        <v>2096765.0149999999</v>
      </c>
      <c r="J36" s="33">
        <v>2549793.0540000005</v>
      </c>
      <c r="K36" s="33">
        <v>3240596.5889999992</v>
      </c>
      <c r="L36" s="14">
        <v>3196151.1369999992</v>
      </c>
      <c r="N36" s="128">
        <f t="shared" ref="N36:U36" si="30">C36/C45</f>
        <v>6.4661011652893299E-2</v>
      </c>
      <c r="O36" s="285">
        <f t="shared" si="30"/>
        <v>5.8229196925587742E-2</v>
      </c>
      <c r="P36" s="286">
        <f t="shared" si="30"/>
        <v>5.9161460570473556E-2</v>
      </c>
      <c r="Q36" s="286">
        <f t="shared" si="30"/>
        <v>7.3176806370374395E-2</v>
      </c>
      <c r="R36" s="286">
        <f t="shared" si="30"/>
        <v>7.8258377453426564E-2</v>
      </c>
      <c r="S36" s="287">
        <f t="shared" si="30"/>
        <v>7.3220586958623754E-2</v>
      </c>
      <c r="T36" s="287">
        <f t="shared" si="30"/>
        <v>7.6800417486592484E-2</v>
      </c>
      <c r="U36" s="287">
        <f t="shared" si="30"/>
        <v>8.2567577921174432E-2</v>
      </c>
      <c r="V36" s="287">
        <f>K36/K45</f>
        <v>8.9425992850348343E-2</v>
      </c>
      <c r="W36" s="344">
        <f>L36/L45</f>
        <v>8.9211797997210157E-2</v>
      </c>
      <c r="Y36" s="98">
        <f t="shared" si="2"/>
        <v>-1.3715206684740499E-2</v>
      </c>
      <c r="Z36" s="97">
        <f t="shared" si="3"/>
        <v>-2.1419485313818598E-2</v>
      </c>
    </row>
    <row r="37" spans="1:26" ht="20.100000000000001" customHeight="1">
      <c r="A37" s="22"/>
      <c r="B37" t="s">
        <v>84</v>
      </c>
      <c r="C37" s="9">
        <v>1525552</v>
      </c>
      <c r="D37" s="10">
        <v>1492652</v>
      </c>
      <c r="E37" s="10">
        <v>1606304</v>
      </c>
      <c r="F37" s="10">
        <v>2231083</v>
      </c>
      <c r="G37" s="32">
        <v>1279635</v>
      </c>
      <c r="H37" s="10">
        <v>1170475</v>
      </c>
      <c r="I37" s="32">
        <v>1924091.6339999998</v>
      </c>
      <c r="J37" s="32">
        <v>2347997.4780000006</v>
      </c>
      <c r="K37" s="32">
        <v>2972688.2909999993</v>
      </c>
      <c r="L37" s="11">
        <v>2865146.3069999991</v>
      </c>
      <c r="N37" s="74">
        <f t="shared" ref="N37:U37" si="31">C37/C36</f>
        <v>0.92385300488768496</v>
      </c>
      <c r="O37" s="288">
        <f t="shared" si="31"/>
        <v>0.92524015052759667</v>
      </c>
      <c r="P37" s="289">
        <f t="shared" si="31"/>
        <v>0.9352265661206971</v>
      </c>
      <c r="Q37" s="289">
        <f t="shared" si="31"/>
        <v>0.90303373237763462</v>
      </c>
      <c r="R37" s="289">
        <f t="shared" si="31"/>
        <v>0.91527304016691335</v>
      </c>
      <c r="S37" s="290">
        <f t="shared" si="31"/>
        <v>0.90763061862880878</v>
      </c>
      <c r="T37" s="290">
        <f t="shared" si="31"/>
        <v>0.91764771933682798</v>
      </c>
      <c r="U37" s="290">
        <f t="shared" si="31"/>
        <v>0.92085805721235614</v>
      </c>
      <c r="V37" s="290">
        <f>K37/K36</f>
        <v>0.91732747639450163</v>
      </c>
      <c r="W37" s="345">
        <f>L37/L36</f>
        <v>0.89643642749926689</v>
      </c>
      <c r="Y37" s="103">
        <f t="shared" si="2"/>
        <v>-3.6176676957887004E-2</v>
      </c>
      <c r="Z37" s="100">
        <f t="shared" si="3"/>
        <v>-2.0891048895234743</v>
      </c>
    </row>
    <row r="38" spans="1:26" ht="20.100000000000001" customHeight="1" thickBot="1">
      <c r="A38" s="22"/>
      <c r="B38" t="s">
        <v>85</v>
      </c>
      <c r="C38" s="9">
        <v>125741</v>
      </c>
      <c r="D38" s="10">
        <v>120607</v>
      </c>
      <c r="E38" s="10">
        <v>111252</v>
      </c>
      <c r="F38" s="10">
        <v>239570</v>
      </c>
      <c r="G38" s="32">
        <v>118456</v>
      </c>
      <c r="H38" s="10">
        <v>119119</v>
      </c>
      <c r="I38" s="32">
        <v>172673.38099999999</v>
      </c>
      <c r="J38" s="32">
        <v>201795.57600000003</v>
      </c>
      <c r="K38" s="32">
        <v>267908.29800000007</v>
      </c>
      <c r="L38" s="11">
        <v>331004.83</v>
      </c>
      <c r="N38" s="74">
        <f t="shared" ref="N38:U38" si="32">C38/C36</f>
        <v>7.6146995112315013E-2</v>
      </c>
      <c r="O38" s="288">
        <f t="shared" si="32"/>
        <v>7.4759849472403384E-2</v>
      </c>
      <c r="P38" s="289">
        <f t="shared" si="32"/>
        <v>6.4773433879302914E-2</v>
      </c>
      <c r="Q38" s="289">
        <f t="shared" si="32"/>
        <v>9.6966267622365418E-2</v>
      </c>
      <c r="R38" s="289">
        <f t="shared" si="32"/>
        <v>8.4726959833086687E-2</v>
      </c>
      <c r="S38" s="290">
        <f t="shared" si="32"/>
        <v>9.2369381371191245E-2</v>
      </c>
      <c r="T38" s="290">
        <f t="shared" si="32"/>
        <v>8.2352280663171976E-2</v>
      </c>
      <c r="U38" s="290">
        <f t="shared" si="32"/>
        <v>7.9141942787643971E-2</v>
      </c>
      <c r="V38" s="290">
        <f>K38/K36</f>
        <v>8.2672523605498413E-2</v>
      </c>
      <c r="W38" s="345">
        <f>L38/L36</f>
        <v>0.10356357250073313</v>
      </c>
      <c r="Y38" s="101">
        <f t="shared" si="2"/>
        <v>0.23551540758920403</v>
      </c>
      <c r="Z38" s="100">
        <f t="shared" si="3"/>
        <v>2.0891048895234716</v>
      </c>
    </row>
    <row r="39" spans="1:26" ht="20.100000000000001" customHeight="1" thickBot="1">
      <c r="A39" s="5" t="s">
        <v>6</v>
      </c>
      <c r="B39" s="6"/>
      <c r="C39" s="12">
        <v>9967668</v>
      </c>
      <c r="D39" s="13">
        <v>10737419</v>
      </c>
      <c r="E39" s="13">
        <v>11617205</v>
      </c>
      <c r="F39" s="13">
        <v>12516191</v>
      </c>
      <c r="G39" s="33">
        <v>6007548</v>
      </c>
      <c r="H39" s="13">
        <v>5589725</v>
      </c>
      <c r="I39" s="33">
        <v>8553863.8860000037</v>
      </c>
      <c r="J39" s="33">
        <v>10243385.565000009</v>
      </c>
      <c r="K39" s="33">
        <v>12469132.003999999</v>
      </c>
      <c r="L39" s="14">
        <v>13402183.12700001</v>
      </c>
      <c r="N39" s="128">
        <f t="shared" ref="N39:U39" si="33">C39/C45</f>
        <v>0.39031201410056948</v>
      </c>
      <c r="O39" s="285">
        <f t="shared" si="33"/>
        <v>0.38755790943893537</v>
      </c>
      <c r="P39" s="286">
        <f t="shared" si="33"/>
        <v>0.40015627760993427</v>
      </c>
      <c r="Q39" s="286">
        <f t="shared" si="33"/>
        <v>0.3707096404479393</v>
      </c>
      <c r="R39" s="286">
        <f t="shared" si="33"/>
        <v>0.33627350362285274</v>
      </c>
      <c r="S39" s="287">
        <f t="shared" si="33"/>
        <v>0.31737348765370588</v>
      </c>
      <c r="T39" s="287">
        <f t="shared" si="33"/>
        <v>0.31331136911795843</v>
      </c>
      <c r="U39" s="287">
        <f t="shared" si="33"/>
        <v>0.33170203146014665</v>
      </c>
      <c r="V39" s="287">
        <f>K39/K45</f>
        <v>0.34409235423649143</v>
      </c>
      <c r="W39" s="344">
        <f>L39/L45</f>
        <v>0.37408520517268129</v>
      </c>
      <c r="Y39" s="98">
        <f t="shared" si="2"/>
        <v>7.4828875233712774E-2</v>
      </c>
      <c r="Z39" s="123">
        <f t="shared" si="3"/>
        <v>2.9992850936189863</v>
      </c>
    </row>
    <row r="40" spans="1:26" ht="20.100000000000001" customHeight="1">
      <c r="A40" s="22"/>
      <c r="B40" t="s">
        <v>84</v>
      </c>
      <c r="C40" s="9">
        <v>7747050</v>
      </c>
      <c r="D40" s="10">
        <v>8595176</v>
      </c>
      <c r="E40" s="10">
        <v>9177628</v>
      </c>
      <c r="F40" s="10">
        <v>9640990</v>
      </c>
      <c r="G40" s="32">
        <v>4686520</v>
      </c>
      <c r="H40" s="10">
        <v>4514893</v>
      </c>
      <c r="I40" s="32">
        <v>6929639.564000004</v>
      </c>
      <c r="J40" s="32">
        <v>8134308.1130000073</v>
      </c>
      <c r="K40" s="32">
        <v>9996397.3449999969</v>
      </c>
      <c r="L40" s="11">
        <v>10638146.328000009</v>
      </c>
      <c r="N40" s="74">
        <f t="shared" ref="N40:U40" si="34">C40/C39</f>
        <v>0.77721790091724563</v>
      </c>
      <c r="O40" s="288">
        <f t="shared" si="34"/>
        <v>0.80048808750035738</v>
      </c>
      <c r="P40" s="289">
        <f t="shared" si="34"/>
        <v>0.79000310315605171</v>
      </c>
      <c r="Q40" s="289">
        <f t="shared" si="34"/>
        <v>0.77028146981777446</v>
      </c>
      <c r="R40" s="289">
        <f t="shared" si="34"/>
        <v>0.78010529420655483</v>
      </c>
      <c r="S40" s="290">
        <f t="shared" si="34"/>
        <v>0.80771290179749455</v>
      </c>
      <c r="T40" s="290">
        <f t="shared" si="34"/>
        <v>0.81011805382379931</v>
      </c>
      <c r="U40" s="290">
        <f t="shared" si="34"/>
        <v>0.794103478911662</v>
      </c>
      <c r="V40" s="290">
        <f>K40/K39</f>
        <v>0.80169151644182068</v>
      </c>
      <c r="W40" s="345">
        <f>L40/L39</f>
        <v>0.79376219733697129</v>
      </c>
      <c r="Y40" s="103">
        <f t="shared" si="2"/>
        <v>6.41980266341656E-2</v>
      </c>
      <c r="Z40" s="100">
        <f t="shared" si="3"/>
        <v>-0.79293191048493972</v>
      </c>
    </row>
    <row r="41" spans="1:26" ht="20.100000000000001" customHeight="1" thickBot="1">
      <c r="A41" s="22"/>
      <c r="B41" t="s">
        <v>85</v>
      </c>
      <c r="C41" s="9">
        <v>2220618</v>
      </c>
      <c r="D41" s="10">
        <v>2142243</v>
      </c>
      <c r="E41" s="10">
        <v>2439577</v>
      </c>
      <c r="F41" s="10">
        <v>2875201</v>
      </c>
      <c r="G41" s="32">
        <v>1321028</v>
      </c>
      <c r="H41" s="10">
        <v>1074832</v>
      </c>
      <c r="I41" s="32">
        <v>1624224.321999999</v>
      </c>
      <c r="J41" s="32">
        <v>2109077.452000001</v>
      </c>
      <c r="K41" s="32">
        <v>2472734.6590000023</v>
      </c>
      <c r="L41" s="11">
        <v>2764036.7990000001</v>
      </c>
      <c r="N41" s="74">
        <f t="shared" ref="N41:U41" si="35">C41/C39</f>
        <v>0.22278209908275437</v>
      </c>
      <c r="O41" s="288">
        <f t="shared" si="35"/>
        <v>0.19951191249964262</v>
      </c>
      <c r="P41" s="289">
        <f t="shared" si="35"/>
        <v>0.20999689684394826</v>
      </c>
      <c r="Q41" s="289">
        <f t="shared" si="35"/>
        <v>0.22971853018222557</v>
      </c>
      <c r="R41" s="289">
        <f t="shared" si="35"/>
        <v>0.21989470579344517</v>
      </c>
      <c r="S41" s="290">
        <f t="shared" si="35"/>
        <v>0.1922870982025055</v>
      </c>
      <c r="T41" s="290">
        <f t="shared" si="35"/>
        <v>0.18988194617620063</v>
      </c>
      <c r="U41" s="290">
        <f t="shared" si="35"/>
        <v>0.20589652108833797</v>
      </c>
      <c r="V41" s="290">
        <f>K41/K39</f>
        <v>0.1983084835581794</v>
      </c>
      <c r="W41" s="345">
        <f>L41/L39</f>
        <v>0.20623780266302863</v>
      </c>
      <c r="Y41" s="101">
        <f t="shared" si="2"/>
        <v>0.11780566060322994</v>
      </c>
      <c r="Z41" s="100">
        <f t="shared" si="3"/>
        <v>0.79293191048492306</v>
      </c>
    </row>
    <row r="42" spans="1:26" ht="20.100000000000001" customHeight="1" thickBot="1">
      <c r="A42" s="5" t="s">
        <v>7</v>
      </c>
      <c r="B42" s="6"/>
      <c r="C42" s="12">
        <v>193958</v>
      </c>
      <c r="D42" s="13">
        <v>292407</v>
      </c>
      <c r="E42" s="13">
        <v>385323</v>
      </c>
      <c r="F42" s="13">
        <v>311761</v>
      </c>
      <c r="G42" s="33">
        <v>127623</v>
      </c>
      <c r="H42" s="13">
        <v>107274</v>
      </c>
      <c r="I42" s="33">
        <v>174169.45300000001</v>
      </c>
      <c r="J42" s="33">
        <v>193629.45400000006</v>
      </c>
      <c r="K42" s="33">
        <v>269803.97600000002</v>
      </c>
      <c r="L42" s="14">
        <v>318514.75900000002</v>
      </c>
      <c r="N42" s="128">
        <f t="shared" ref="N42:U42" si="36">C42/C45</f>
        <v>7.5949698195122723E-3</v>
      </c>
      <c r="O42" s="285">
        <f t="shared" si="36"/>
        <v>1.0554179326084859E-2</v>
      </c>
      <c r="P42" s="286">
        <f t="shared" si="36"/>
        <v>1.3272505508639358E-2</v>
      </c>
      <c r="Q42" s="286">
        <f t="shared" si="36"/>
        <v>9.2338642176114129E-3</v>
      </c>
      <c r="R42" s="286">
        <f t="shared" si="36"/>
        <v>7.1437187606090431E-3</v>
      </c>
      <c r="S42" s="287">
        <f t="shared" si="36"/>
        <v>6.0908047380798958E-3</v>
      </c>
      <c r="T42" s="287">
        <f t="shared" si="36"/>
        <v>6.3794877385492102E-3</v>
      </c>
      <c r="U42" s="287">
        <f t="shared" si="36"/>
        <v>6.2701225912820532E-3</v>
      </c>
      <c r="V42" s="287">
        <f>K42/K45</f>
        <v>7.4453847512741308E-3</v>
      </c>
      <c r="W42" s="344">
        <f>L42/L45</f>
        <v>8.8904664144604517E-3</v>
      </c>
      <c r="Y42" s="61">
        <f t="shared" si="2"/>
        <v>0.18054138312624418</v>
      </c>
      <c r="Z42" s="123">
        <f t="shared" si="3"/>
        <v>0.14450816631863209</v>
      </c>
    </row>
    <row r="43" spans="1:26" ht="20.100000000000001" customHeight="1">
      <c r="A43" s="22"/>
      <c r="B43" t="s">
        <v>84</v>
      </c>
      <c r="C43" s="9">
        <v>189421</v>
      </c>
      <c r="D43" s="10">
        <v>287006</v>
      </c>
      <c r="E43" s="10">
        <v>380934</v>
      </c>
      <c r="F43" s="10">
        <v>306722</v>
      </c>
      <c r="G43" s="32">
        <v>124443</v>
      </c>
      <c r="H43" s="10">
        <v>106586</v>
      </c>
      <c r="I43" s="32">
        <v>164772.61600000001</v>
      </c>
      <c r="J43" s="32">
        <v>191488.20000000007</v>
      </c>
      <c r="K43" s="32">
        <v>266657.505</v>
      </c>
      <c r="L43" s="11">
        <v>316186.804</v>
      </c>
      <c r="N43" s="74">
        <f t="shared" ref="N43:U43" si="37">C43/C42</f>
        <v>0.97660833788758394</v>
      </c>
      <c r="O43" s="288">
        <f t="shared" si="37"/>
        <v>0.98152916995831152</v>
      </c>
      <c r="P43" s="289">
        <f t="shared" si="37"/>
        <v>0.98860955613861612</v>
      </c>
      <c r="Q43" s="289">
        <f t="shared" si="37"/>
        <v>0.98383697768482914</v>
      </c>
      <c r="R43" s="289">
        <f t="shared" si="37"/>
        <v>0.97508286123974519</v>
      </c>
      <c r="S43" s="290">
        <f t="shared" si="37"/>
        <v>0.99358651677013998</v>
      </c>
      <c r="T43" s="290">
        <f t="shared" si="37"/>
        <v>0.9460477320325511</v>
      </c>
      <c r="U43" s="290">
        <f t="shared" si="37"/>
        <v>0.98894148614394184</v>
      </c>
      <c r="V43" s="290">
        <f>K43/K42</f>
        <v>0.98833793687310223</v>
      </c>
      <c r="W43" s="345">
        <f>L43/L42</f>
        <v>0.99269121780319125</v>
      </c>
      <c r="Y43" s="103">
        <f t="shared" si="2"/>
        <v>0.18574125262291041</v>
      </c>
      <c r="Z43" s="100">
        <f t="shared" si="3"/>
        <v>0.43532809300890207</v>
      </c>
    </row>
    <row r="44" spans="1:26" ht="20.100000000000001" customHeight="1" thickBot="1">
      <c r="A44" s="22"/>
      <c r="B44" t="s">
        <v>85</v>
      </c>
      <c r="C44" s="9">
        <v>4537</v>
      </c>
      <c r="D44" s="10">
        <v>5401</v>
      </c>
      <c r="E44" s="10">
        <v>4389</v>
      </c>
      <c r="F44" s="10">
        <v>5039</v>
      </c>
      <c r="G44" s="32">
        <v>3180</v>
      </c>
      <c r="H44" s="10">
        <v>688</v>
      </c>
      <c r="I44" s="32">
        <v>9396.8369999999995</v>
      </c>
      <c r="J44" s="32">
        <v>2141.2540000000004</v>
      </c>
      <c r="K44" s="32">
        <v>3146.471</v>
      </c>
      <c r="L44" s="11">
        <v>2327.9550000000004</v>
      </c>
      <c r="N44" s="74">
        <f t="shared" ref="N44:U44" si="38">C44/C42</f>
        <v>2.3391662112416091E-2</v>
      </c>
      <c r="O44" s="291">
        <f t="shared" si="38"/>
        <v>1.8470830041688469E-2</v>
      </c>
      <c r="P44" s="292">
        <f t="shared" si="38"/>
        <v>1.1390443861383825E-2</v>
      </c>
      <c r="Q44" s="292">
        <f t="shared" si="38"/>
        <v>1.6163022315170916E-2</v>
      </c>
      <c r="R44" s="292">
        <f t="shared" si="38"/>
        <v>2.4917138760254812E-2</v>
      </c>
      <c r="S44" s="293">
        <f t="shared" si="38"/>
        <v>6.4134832298599845E-3</v>
      </c>
      <c r="T44" s="293">
        <f t="shared" si="38"/>
        <v>5.3952267967448911E-2</v>
      </c>
      <c r="U44" s="293">
        <f t="shared" si="38"/>
        <v>1.1058513856058282E-2</v>
      </c>
      <c r="V44" s="293">
        <f>K44/K42</f>
        <v>1.1662063126897729E-2</v>
      </c>
      <c r="W44" s="346">
        <f>L44/L42</f>
        <v>7.3087821968086577E-3</v>
      </c>
      <c r="Y44" s="101">
        <f t="shared" si="2"/>
        <v>-0.26013778611021671</v>
      </c>
      <c r="Z44" s="100">
        <f t="shared" si="3"/>
        <v>-0.43532809300890712</v>
      </c>
    </row>
    <row r="45" spans="1:26" ht="20.100000000000001" customHeight="1" thickBot="1">
      <c r="A45" s="71" t="s">
        <v>20</v>
      </c>
      <c r="B45" s="96"/>
      <c r="C45" s="80">
        <f t="shared" ref="C45:F46" si="39">C7+C10+C13+C16+C18+C21+C24+C27+C30+C33+C36+C39+C42</f>
        <v>25537692</v>
      </c>
      <c r="D45" s="81">
        <f t="shared" si="39"/>
        <v>27705328</v>
      </c>
      <c r="E45" s="81">
        <f t="shared" si="39"/>
        <v>29031670</v>
      </c>
      <c r="F45" s="81">
        <f t="shared" si="39"/>
        <v>33762788</v>
      </c>
      <c r="G45" s="81">
        <f t="shared" ref="G45" si="40">G7+G10+G13+G16+G18+G21+G24+G27+G30+G33+G36+G39+G42</f>
        <v>17865065</v>
      </c>
      <c r="H45" s="81">
        <f>H7+H10+H13+H16+H18+H21+H24+H27+H30+H33+H36+H39+H42</f>
        <v>17612451</v>
      </c>
      <c r="I45" s="81">
        <f t="shared" ref="I45" si="41">I7+I10+I13+I16+I18+I21+I24+I27+I30+I33+I36+I39+I42</f>
        <v>27301479.388000004</v>
      </c>
      <c r="J45" s="81">
        <v>30881286.798000004</v>
      </c>
      <c r="K45" s="81">
        <v>36237747.949000001</v>
      </c>
      <c r="L45" s="320">
        <v>35826552.191</v>
      </c>
      <c r="N45" s="85">
        <f>N7+N10+N13+N16+N18+N21+N24+N27+N30+N33+N36+N39+N42</f>
        <v>1</v>
      </c>
      <c r="O45" s="82">
        <f t="shared" ref="O45:W45" si="42">O7+O10+O13+O16+O18+O21+O24+O27+O30+O33+O36+O39+O42</f>
        <v>0.99999999999999978</v>
      </c>
      <c r="P45" s="82">
        <f t="shared" si="42"/>
        <v>1</v>
      </c>
      <c r="Q45" s="82">
        <f t="shared" si="42"/>
        <v>1</v>
      </c>
      <c r="R45" s="82">
        <f t="shared" ref="R45:S45" si="43">R7+R10+R13+R16+R18+R21+R24+R27+R30+R33+R36+R39+R42</f>
        <v>1.0000000000000002</v>
      </c>
      <c r="S45" s="82">
        <f t="shared" si="43"/>
        <v>0.99999999999999989</v>
      </c>
      <c r="T45" s="82">
        <f t="shared" ref="T45:V45" si="44">T7+T10+T13+T16+T18+T21+T24+T27+T30+T33+T36+T39+T42</f>
        <v>1</v>
      </c>
      <c r="U45" s="82">
        <f t="shared" si="44"/>
        <v>1.0000000000000002</v>
      </c>
      <c r="V45" s="82">
        <f t="shared" si="44"/>
        <v>0.99999999999999989</v>
      </c>
      <c r="W45" s="86">
        <f t="shared" si="42"/>
        <v>1</v>
      </c>
      <c r="Y45" s="89">
        <f t="shared" si="2"/>
        <v>-1.1347166456886526E-2</v>
      </c>
      <c r="Z45" s="126">
        <f t="shared" si="3"/>
        <v>1.1102230246251565E-14</v>
      </c>
    </row>
    <row r="46" spans="1:26" ht="20.100000000000001" customHeight="1">
      <c r="A46" s="22"/>
      <c r="B46" t="s">
        <v>84</v>
      </c>
      <c r="C46" s="248">
        <f t="shared" si="39"/>
        <v>13525843</v>
      </c>
      <c r="D46" s="249">
        <f t="shared" si="39"/>
        <v>14240476</v>
      </c>
      <c r="E46" s="249">
        <f t="shared" si="39"/>
        <v>15953957</v>
      </c>
      <c r="F46" s="249">
        <f t="shared" si="39"/>
        <v>18481841</v>
      </c>
      <c r="G46" s="249">
        <f t="shared" ref="G46" si="45">G8+G11+G14+G17+G19+G22+G25+G28+G31+G34+G37+G40+G43</f>
        <v>9386857</v>
      </c>
      <c r="H46" s="249">
        <f>H8+H11+H14+H17+H19+H22+H25+H28+H31+H34+H37+H40+H43</f>
        <v>9273276</v>
      </c>
      <c r="I46" s="249">
        <f t="shared" ref="I46" si="46">I8+I11+I14+I17+I19+I22+I25+I28+I31+I34+I37+I40+I43</f>
        <v>14427810.685000002</v>
      </c>
      <c r="J46" s="249">
        <f t="shared" ref="J46:L46" si="47">J8+J11+J14+J17+J19+J22+J25+J28+J31+J34+J37+J40+J43</f>
        <v>15772558.944000006</v>
      </c>
      <c r="K46" s="249">
        <f t="shared" si="47"/>
        <v>17916493.464999992</v>
      </c>
      <c r="L46" s="203">
        <f t="shared" si="47"/>
        <v>18095972.199000008</v>
      </c>
      <c r="N46" s="74">
        <f t="shared" ref="N46:U46" si="48">C46/C45</f>
        <v>0.52964234199394367</v>
      </c>
      <c r="O46" s="76">
        <f t="shared" si="48"/>
        <v>0.51399774079556104</v>
      </c>
      <c r="P46" s="76">
        <f t="shared" si="48"/>
        <v>0.54953631671894865</v>
      </c>
      <c r="Q46" s="76">
        <f t="shared" si="48"/>
        <v>0.54740269079674342</v>
      </c>
      <c r="R46" s="76">
        <f t="shared" si="48"/>
        <v>0.52543088984003139</v>
      </c>
      <c r="S46" s="76">
        <f t="shared" si="48"/>
        <v>0.52651820010741268</v>
      </c>
      <c r="T46" s="76">
        <f t="shared" si="48"/>
        <v>0.52846259647532334</v>
      </c>
      <c r="U46" s="76">
        <f t="shared" si="48"/>
        <v>0.51074811251134455</v>
      </c>
      <c r="V46" s="76">
        <f>K46/K45</f>
        <v>0.49441520180048626</v>
      </c>
      <c r="W46" s="282">
        <f>L46/L45</f>
        <v>0.50509946093964087</v>
      </c>
      <c r="Y46" s="103">
        <f t="shared" si="2"/>
        <v>1.0017514551640872E-2</v>
      </c>
      <c r="Z46" s="100">
        <f t="shared" si="3"/>
        <v>1.0684259139154606</v>
      </c>
    </row>
    <row r="47" spans="1:26" ht="20.100000000000001" customHeight="1" thickBot="1">
      <c r="A47" s="28"/>
      <c r="B47" s="23" t="s">
        <v>85</v>
      </c>
      <c r="C47" s="29">
        <f t="shared" ref="C47:F47" si="49">C9+C12+C15+C20+C23+C26+C29+C32+C35+C38+C41+C44</f>
        <v>12011849</v>
      </c>
      <c r="D47" s="30">
        <f t="shared" si="49"/>
        <v>13464852</v>
      </c>
      <c r="E47" s="30">
        <f t="shared" si="49"/>
        <v>13077713</v>
      </c>
      <c r="F47" s="30">
        <f t="shared" si="49"/>
        <v>15280947</v>
      </c>
      <c r="G47" s="30">
        <f t="shared" ref="G47" si="50">G9+G12+G15+G20+G23+G26+G29+G32+G35+G38+G41+G44</f>
        <v>8478208</v>
      </c>
      <c r="H47" s="30">
        <f>H9+H12+H15+H20+H23+H26+H29+H32+H35+H38+H41+H44</f>
        <v>8339175</v>
      </c>
      <c r="I47" s="30">
        <f t="shared" ref="I47" si="51">I9+I12+I15+I20+I23+I26+I29+I32+I35+I38+I41+I44</f>
        <v>12873668.702999996</v>
      </c>
      <c r="J47" s="30">
        <f t="shared" ref="J47:L47" si="52">J9+J12+J15+J20+J23+J26+J29+J32+J35+J38+J41+J44</f>
        <v>15108727.854000002</v>
      </c>
      <c r="K47" s="30">
        <f t="shared" si="52"/>
        <v>18321254.484000005</v>
      </c>
      <c r="L47" s="40">
        <f t="shared" si="52"/>
        <v>17730579.991999995</v>
      </c>
      <c r="N47" s="138">
        <f t="shared" ref="N47:U47" si="53">C47/C45</f>
        <v>0.47035765800605628</v>
      </c>
      <c r="O47" s="77">
        <f t="shared" si="53"/>
        <v>0.48600225920443896</v>
      </c>
      <c r="P47" s="77">
        <f t="shared" si="53"/>
        <v>0.45046368328105135</v>
      </c>
      <c r="Q47" s="77">
        <f t="shared" si="53"/>
        <v>0.45259730920325658</v>
      </c>
      <c r="R47" s="77">
        <f t="shared" si="53"/>
        <v>0.47456911015996861</v>
      </c>
      <c r="S47" s="77">
        <f t="shared" si="53"/>
        <v>0.47348179989258737</v>
      </c>
      <c r="T47" s="77">
        <f t="shared" si="53"/>
        <v>0.47153740352467649</v>
      </c>
      <c r="U47" s="77">
        <f t="shared" si="53"/>
        <v>0.48925188748865556</v>
      </c>
      <c r="V47" s="77">
        <f>K47/K45</f>
        <v>0.50558479819951363</v>
      </c>
      <c r="W47" s="90">
        <f>L47/L45</f>
        <v>0.49490053906035925</v>
      </c>
      <c r="Y47" s="101">
        <f t="shared" si="2"/>
        <v>-3.2239849761152947E-2</v>
      </c>
      <c r="Z47" s="102">
        <f t="shared" si="3"/>
        <v>-1.0684259139154384</v>
      </c>
    </row>
    <row r="50" spans="1:26">
      <c r="A50" s="1" t="s">
        <v>22</v>
      </c>
      <c r="N50" s="1" t="s">
        <v>24</v>
      </c>
      <c r="Y50" s="1" t="str">
        <f>Y3</f>
        <v>VARIAÇÃO (JAN-DEZ)</v>
      </c>
    </row>
    <row r="51" spans="1:26" ht="15.75" thickBot="1"/>
    <row r="52" spans="1:26" ht="24" customHeight="1">
      <c r="A52" s="378" t="s">
        <v>36</v>
      </c>
      <c r="B52" s="379"/>
      <c r="C52" s="382">
        <v>2016</v>
      </c>
      <c r="D52" s="376">
        <v>2017</v>
      </c>
      <c r="E52" s="384">
        <v>2018</v>
      </c>
      <c r="F52" s="376">
        <v>2019</v>
      </c>
      <c r="G52" s="376">
        <v>2020</v>
      </c>
      <c r="H52" s="376">
        <v>2021</v>
      </c>
      <c r="I52" s="376">
        <v>2022</v>
      </c>
      <c r="J52" s="376">
        <v>2023</v>
      </c>
      <c r="K52" s="376">
        <v>2024</v>
      </c>
      <c r="L52" s="390">
        <v>2025</v>
      </c>
      <c r="N52" s="388">
        <v>2016</v>
      </c>
      <c r="O52" s="376">
        <v>2017</v>
      </c>
      <c r="P52" s="376">
        <v>2018</v>
      </c>
      <c r="Q52" s="441">
        <v>2019</v>
      </c>
      <c r="R52" s="443">
        <v>2020</v>
      </c>
      <c r="S52" s="441">
        <v>2021</v>
      </c>
      <c r="T52" s="443">
        <v>2022</v>
      </c>
      <c r="U52" s="443">
        <v>2023</v>
      </c>
      <c r="V52" s="443">
        <v>2024</v>
      </c>
      <c r="W52" s="390">
        <v>2025</v>
      </c>
      <c r="Y52" s="386" t="s">
        <v>87</v>
      </c>
      <c r="Z52" s="387"/>
    </row>
    <row r="53" spans="1:26" ht="21.75" customHeight="1" thickBot="1">
      <c r="A53" s="380"/>
      <c r="B53" s="381"/>
      <c r="C53" s="383">
        <v>2016</v>
      </c>
      <c r="D53" s="377">
        <v>2017</v>
      </c>
      <c r="E53" s="385"/>
      <c r="F53" s="377"/>
      <c r="G53" s="377"/>
      <c r="H53" s="377">
        <v>2018</v>
      </c>
      <c r="I53" s="377"/>
      <c r="J53" s="377"/>
      <c r="K53" s="377"/>
      <c r="L53" s="391"/>
      <c r="N53" s="389"/>
      <c r="O53" s="377"/>
      <c r="P53" s="377"/>
      <c r="Q53" s="463"/>
      <c r="R53" s="466"/>
      <c r="S53" s="463"/>
      <c r="T53" s="466"/>
      <c r="U53" s="466"/>
      <c r="V53" s="466"/>
      <c r="W53" s="391"/>
      <c r="Y53" s="124" t="s">
        <v>0</v>
      </c>
      <c r="Z53" s="125" t="s">
        <v>37</v>
      </c>
    </row>
    <row r="54" spans="1:26" ht="20.100000000000001" customHeight="1" thickBot="1">
      <c r="A54" s="5" t="s">
        <v>10</v>
      </c>
      <c r="B54" s="6"/>
      <c r="C54" s="12">
        <v>39218341</v>
      </c>
      <c r="D54" s="13">
        <v>48114799</v>
      </c>
      <c r="E54" s="13">
        <v>49046966</v>
      </c>
      <c r="F54" s="13">
        <v>53546141</v>
      </c>
      <c r="G54" s="13">
        <v>29556331</v>
      </c>
      <c r="H54" s="13">
        <v>30198890</v>
      </c>
      <c r="I54" s="33">
        <v>49107448.026999995</v>
      </c>
      <c r="J54" s="33">
        <v>62059084.809000023</v>
      </c>
      <c r="K54" s="33">
        <v>84112379.161000013</v>
      </c>
      <c r="L54" s="14">
        <v>75132898.86499998</v>
      </c>
      <c r="N54" s="128">
        <f t="shared" ref="N54:U54" si="54">C54/C92</f>
        <v>0.15591700650219709</v>
      </c>
      <c r="O54" s="128">
        <f t="shared" si="54"/>
        <v>0.16680384345256438</v>
      </c>
      <c r="P54" s="128">
        <f t="shared" si="54"/>
        <v>0.15623242097362919</v>
      </c>
      <c r="Q54" s="128">
        <f t="shared" si="54"/>
        <v>0.15243562295718163</v>
      </c>
      <c r="R54" s="128">
        <f t="shared" si="54"/>
        <v>0.15802169215331374</v>
      </c>
      <c r="S54" s="128">
        <f t="shared" si="54"/>
        <v>0.16094474885053112</v>
      </c>
      <c r="T54" s="128">
        <f t="shared" si="54"/>
        <v>0.15831259935198333</v>
      </c>
      <c r="U54" s="128">
        <f t="shared" si="54"/>
        <v>0.16701128732062351</v>
      </c>
      <c r="V54" s="128">
        <f>K54/K92</f>
        <v>0.17157666843106875</v>
      </c>
      <c r="W54" s="258">
        <f>L54/L92</f>
        <v>0.14737570469982178</v>
      </c>
      <c r="Y54" s="98">
        <f>(L54-K54)/K54</f>
        <v>-0.10675575207321572</v>
      </c>
      <c r="Z54" s="97">
        <f>(W54-V54)*100</f>
        <v>-2.4200963731246974</v>
      </c>
    </row>
    <row r="55" spans="1:26" ht="20.100000000000001" customHeight="1">
      <c r="A55" s="22"/>
      <c r="B55" t="s">
        <v>84</v>
      </c>
      <c r="C55" s="9">
        <v>1318335</v>
      </c>
      <c r="D55" s="10">
        <v>1066465</v>
      </c>
      <c r="E55" s="10">
        <v>2255810</v>
      </c>
      <c r="F55" s="10">
        <v>2498668</v>
      </c>
      <c r="G55" s="10">
        <v>1363575</v>
      </c>
      <c r="H55" s="10">
        <v>3136716</v>
      </c>
      <c r="I55" s="32">
        <v>4754682.2969999984</v>
      </c>
      <c r="J55" s="32">
        <v>5803764.9119999995</v>
      </c>
      <c r="K55" s="32">
        <v>6595804.0410000002</v>
      </c>
      <c r="L55" s="11">
        <v>6230342.3709999975</v>
      </c>
      <c r="N55" s="74">
        <f t="shared" ref="N55:U55" si="55">C55/C54</f>
        <v>3.3615266897699725E-2</v>
      </c>
      <c r="O55" s="74">
        <f t="shared" si="55"/>
        <v>2.2165009979569904E-2</v>
      </c>
      <c r="P55" s="74">
        <f t="shared" si="55"/>
        <v>4.5992855093218203E-2</v>
      </c>
      <c r="Q55" s="74">
        <f t="shared" si="55"/>
        <v>4.6663829611922919E-2</v>
      </c>
      <c r="R55" s="74">
        <f t="shared" si="55"/>
        <v>4.6134785809510657E-2</v>
      </c>
      <c r="S55" s="74">
        <f t="shared" si="55"/>
        <v>0.10386858589835586</v>
      </c>
      <c r="T55" s="74">
        <f t="shared" si="55"/>
        <v>9.6822019633066747E-2</v>
      </c>
      <c r="U55" s="74">
        <f t="shared" si="55"/>
        <v>9.3519988731098999E-2</v>
      </c>
      <c r="V55" s="74">
        <f>K55/K54</f>
        <v>7.841656729712676E-2</v>
      </c>
      <c r="W55" s="259">
        <f>L55/L54</f>
        <v>8.2924291024558741E-2</v>
      </c>
      <c r="Y55" s="103">
        <f t="shared" ref="Y55:Y94" si="56">(L55-K55)/K55</f>
        <v>-5.5408206145644449E-2</v>
      </c>
      <c r="Z55" s="100">
        <f t="shared" ref="Z55:Z94" si="57">(W55-V55)*100</f>
        <v>0.45077237274319809</v>
      </c>
    </row>
    <row r="56" spans="1:26" ht="20.100000000000001" customHeight="1" thickBot="1">
      <c r="A56" s="22"/>
      <c r="B56" t="s">
        <v>85</v>
      </c>
      <c r="C56" s="9">
        <v>37900006</v>
      </c>
      <c r="D56" s="10">
        <v>47048334</v>
      </c>
      <c r="E56" s="10">
        <v>46791156</v>
      </c>
      <c r="F56" s="10">
        <v>51047473</v>
      </c>
      <c r="G56" s="10">
        <v>28192756</v>
      </c>
      <c r="H56" s="10">
        <v>27062174</v>
      </c>
      <c r="I56" s="32">
        <v>44352765.729999997</v>
      </c>
      <c r="J56" s="32">
        <v>56255319.897000022</v>
      </c>
      <c r="K56" s="32">
        <v>77516575.12000002</v>
      </c>
      <c r="L56" s="11">
        <v>68902556.493999988</v>
      </c>
      <c r="N56" s="74">
        <f t="shared" ref="N56:U56" si="58">C56/C54</f>
        <v>0.96638473310230022</v>
      </c>
      <c r="O56" s="74">
        <f t="shared" si="58"/>
        <v>0.97783499002043006</v>
      </c>
      <c r="P56" s="74">
        <f t="shared" si="58"/>
        <v>0.95400714490678185</v>
      </c>
      <c r="Q56" s="74">
        <f t="shared" si="58"/>
        <v>0.95333617038807705</v>
      </c>
      <c r="R56" s="74">
        <f t="shared" si="58"/>
        <v>0.95386521419048931</v>
      </c>
      <c r="S56" s="74">
        <f t="shared" si="58"/>
        <v>0.8961314141016441</v>
      </c>
      <c r="T56" s="74">
        <f t="shared" si="58"/>
        <v>0.90317798036693331</v>
      </c>
      <c r="U56" s="74">
        <f t="shared" si="58"/>
        <v>0.90648001126890099</v>
      </c>
      <c r="V56" s="74">
        <f>K56/K54</f>
        <v>0.92158343270287335</v>
      </c>
      <c r="W56" s="259">
        <f>L56/L54</f>
        <v>0.91707570897544133</v>
      </c>
      <c r="Y56" s="101">
        <f t="shared" si="56"/>
        <v>-0.11112486087865783</v>
      </c>
      <c r="Z56" s="100">
        <f t="shared" si="57"/>
        <v>-0.45077237274320225</v>
      </c>
    </row>
    <row r="57" spans="1:26" ht="20.100000000000001" customHeight="1" thickBot="1">
      <c r="A57" s="5" t="s">
        <v>17</v>
      </c>
      <c r="B57" s="6"/>
      <c r="C57" s="12">
        <v>1924359</v>
      </c>
      <c r="D57" s="13">
        <v>2915898</v>
      </c>
      <c r="E57" s="13">
        <v>1715135</v>
      </c>
      <c r="F57" s="13">
        <v>1891261</v>
      </c>
      <c r="G57" s="13">
        <v>999405</v>
      </c>
      <c r="H57" s="13">
        <v>873317</v>
      </c>
      <c r="I57" s="33">
        <v>1442125.8470000005</v>
      </c>
      <c r="J57" s="33">
        <v>1769060.5130000003</v>
      </c>
      <c r="K57" s="33">
        <v>1936770.443</v>
      </c>
      <c r="L57" s="14">
        <v>1871907.0630000003</v>
      </c>
      <c r="N57" s="128">
        <f t="shared" ref="N57:U57" si="59">C57/C92</f>
        <v>7.6505096101735018E-3</v>
      </c>
      <c r="O57" s="128">
        <f t="shared" si="59"/>
        <v>1.010880235653994E-2</v>
      </c>
      <c r="P57" s="128">
        <f t="shared" si="59"/>
        <v>5.4633286255995018E-3</v>
      </c>
      <c r="Q57" s="128">
        <f t="shared" si="59"/>
        <v>5.3840583714449622E-3</v>
      </c>
      <c r="R57" s="128">
        <f t="shared" si="59"/>
        <v>5.3432771898001318E-3</v>
      </c>
      <c r="S57" s="128">
        <f t="shared" si="59"/>
        <v>4.6543361438748012E-3</v>
      </c>
      <c r="T57" s="128">
        <f t="shared" si="59"/>
        <v>4.6491255523138635E-3</v>
      </c>
      <c r="U57" s="128">
        <f t="shared" si="59"/>
        <v>4.7608351707656028E-3</v>
      </c>
      <c r="V57" s="128">
        <f>K57/K92</f>
        <v>3.9507219203684498E-3</v>
      </c>
      <c r="W57" s="258">
        <f>L57/L92</f>
        <v>3.6718085779958122E-3</v>
      </c>
      <c r="Y57" s="98">
        <f t="shared" si="56"/>
        <v>-3.3490484241141247E-2</v>
      </c>
      <c r="Z57" s="97">
        <f t="shared" si="57"/>
        <v>-2.7891334237263761E-2</v>
      </c>
    </row>
    <row r="58" spans="1:26" ht="20.100000000000001" customHeight="1">
      <c r="A58" s="22"/>
      <c r="B58" t="s">
        <v>84</v>
      </c>
      <c r="C58" s="9">
        <v>1906735</v>
      </c>
      <c r="D58" s="10">
        <v>2806443</v>
      </c>
      <c r="E58" s="10">
        <v>1423090</v>
      </c>
      <c r="F58" s="10">
        <v>1302747</v>
      </c>
      <c r="G58" s="10">
        <v>682544</v>
      </c>
      <c r="H58" s="10">
        <v>519185</v>
      </c>
      <c r="I58" s="32">
        <v>924246.90400000056</v>
      </c>
      <c r="J58" s="32">
        <v>1102763.6870000004</v>
      </c>
      <c r="K58" s="32">
        <v>1081329.2120000001</v>
      </c>
      <c r="L58" s="11">
        <v>881175.45200000005</v>
      </c>
      <c r="N58" s="74">
        <f t="shared" ref="N58:U58" si="60">C58/C57</f>
        <v>0.99084162570497503</v>
      </c>
      <c r="O58" s="74">
        <f t="shared" si="60"/>
        <v>0.96246267873567592</v>
      </c>
      <c r="P58" s="74">
        <f t="shared" si="60"/>
        <v>0.82972477385162102</v>
      </c>
      <c r="Q58" s="74">
        <f t="shared" si="60"/>
        <v>0.68882454616258681</v>
      </c>
      <c r="R58" s="74">
        <f t="shared" si="60"/>
        <v>0.68295035546149963</v>
      </c>
      <c r="S58" s="74">
        <f t="shared" si="60"/>
        <v>0.59449775969092555</v>
      </c>
      <c r="T58" s="74">
        <f t="shared" si="60"/>
        <v>0.64089199005945019</v>
      </c>
      <c r="U58" s="74">
        <f t="shared" si="60"/>
        <v>0.62336120155093877</v>
      </c>
      <c r="V58" s="74">
        <f>K58/K57</f>
        <v>0.55831563100738624</v>
      </c>
      <c r="W58" s="259">
        <f>L58/L57</f>
        <v>0.47073675259699571</v>
      </c>
      <c r="Y58" s="103">
        <f t="shared" si="56"/>
        <v>-0.18509974370321552</v>
      </c>
      <c r="Z58" s="100">
        <f t="shared" si="57"/>
        <v>-8.7578878410390519</v>
      </c>
    </row>
    <row r="59" spans="1:26" ht="20.100000000000001" customHeight="1" thickBot="1">
      <c r="A59" s="22"/>
      <c r="B59" t="s">
        <v>85</v>
      </c>
      <c r="C59" s="9">
        <v>17624</v>
      </c>
      <c r="D59" s="10">
        <v>109455</v>
      </c>
      <c r="E59" s="10">
        <v>292045</v>
      </c>
      <c r="F59" s="10">
        <v>588514</v>
      </c>
      <c r="G59" s="10">
        <v>316861</v>
      </c>
      <c r="H59" s="10">
        <v>354132</v>
      </c>
      <c r="I59" s="32">
        <v>517878.94300000003</v>
      </c>
      <c r="J59" s="32">
        <v>666296.826</v>
      </c>
      <c r="K59" s="32">
        <v>855441.23099999991</v>
      </c>
      <c r="L59" s="11">
        <v>990731.61100000027</v>
      </c>
      <c r="N59" s="74">
        <f t="shared" ref="N59:U59" si="61">C59/C57</f>
        <v>9.1583742950249927E-3</v>
      </c>
      <c r="O59" s="74">
        <f t="shared" si="61"/>
        <v>3.7537321264324061E-2</v>
      </c>
      <c r="P59" s="74">
        <f t="shared" si="61"/>
        <v>0.17027522614837898</v>
      </c>
      <c r="Q59" s="74">
        <f t="shared" si="61"/>
        <v>0.31117545383741324</v>
      </c>
      <c r="R59" s="74">
        <f t="shared" si="61"/>
        <v>0.31704964453850043</v>
      </c>
      <c r="S59" s="74">
        <f t="shared" si="61"/>
        <v>0.4055022403090745</v>
      </c>
      <c r="T59" s="74">
        <f t="shared" si="61"/>
        <v>0.35910800994054981</v>
      </c>
      <c r="U59" s="74">
        <f t="shared" si="61"/>
        <v>0.37663879844906123</v>
      </c>
      <c r="V59" s="74">
        <f>K59/K57</f>
        <v>0.44168436899261371</v>
      </c>
      <c r="W59" s="259">
        <f>L59/L57</f>
        <v>0.52926324740300423</v>
      </c>
      <c r="Y59" s="101">
        <f t="shared" si="56"/>
        <v>0.15815274632232493</v>
      </c>
      <c r="Z59" s="100">
        <f t="shared" si="57"/>
        <v>8.7578878410390519</v>
      </c>
    </row>
    <row r="60" spans="1:26" ht="20.100000000000001" customHeight="1" thickBot="1">
      <c r="A60" s="5" t="s">
        <v>14</v>
      </c>
      <c r="B60" s="6"/>
      <c r="C60" s="12">
        <v>45568148</v>
      </c>
      <c r="D60" s="13">
        <v>61332118</v>
      </c>
      <c r="E60" s="13">
        <v>64429780</v>
      </c>
      <c r="F60" s="13">
        <v>74767147</v>
      </c>
      <c r="G60" s="13">
        <v>44240397</v>
      </c>
      <c r="H60" s="13">
        <v>46476357</v>
      </c>
      <c r="I60" s="33">
        <v>76607549.681000009</v>
      </c>
      <c r="J60" s="33">
        <v>87199516.96800001</v>
      </c>
      <c r="K60" s="33">
        <v>115770998.99400012</v>
      </c>
      <c r="L60" s="14">
        <v>123973826.223</v>
      </c>
      <c r="N60" s="128">
        <f t="shared" ref="N60:U60" si="62">C60/C92</f>
        <v>0.181161391503253</v>
      </c>
      <c r="O60" s="128">
        <f t="shared" si="62"/>
        <v>0.21262549614903734</v>
      </c>
      <c r="P60" s="128">
        <f t="shared" si="62"/>
        <v>0.20523227700156449</v>
      </c>
      <c r="Q60" s="128">
        <f t="shared" si="62"/>
        <v>0.21284776861279647</v>
      </c>
      <c r="R60" s="128">
        <f t="shared" si="62"/>
        <v>0.23652943917411076</v>
      </c>
      <c r="S60" s="128">
        <f t="shared" si="62"/>
        <v>0.24769538234195443</v>
      </c>
      <c r="T60" s="128">
        <f t="shared" si="62"/>
        <v>0.24696743176955954</v>
      </c>
      <c r="U60" s="128">
        <f t="shared" si="62"/>
        <v>0.23466835882907211</v>
      </c>
      <c r="V60" s="128">
        <f>K60/K92</f>
        <v>0.23615551606626312</v>
      </c>
      <c r="W60" s="258">
        <f>L60/L92</f>
        <v>0.2431788241896139</v>
      </c>
      <c r="Y60" s="98">
        <f t="shared" si="56"/>
        <v>7.0853903829792453E-2</v>
      </c>
      <c r="Z60" s="97">
        <f t="shared" si="57"/>
        <v>0.70233081233507799</v>
      </c>
    </row>
    <row r="61" spans="1:26" ht="20.100000000000001" customHeight="1">
      <c r="A61" s="22"/>
      <c r="B61" t="s">
        <v>84</v>
      </c>
      <c r="C61" s="9">
        <v>4042105</v>
      </c>
      <c r="D61" s="10">
        <v>3394621</v>
      </c>
      <c r="E61" s="10">
        <v>2829257</v>
      </c>
      <c r="F61" s="10">
        <v>1593305</v>
      </c>
      <c r="G61" s="10">
        <v>712835</v>
      </c>
      <c r="H61" s="10">
        <v>1006075</v>
      </c>
      <c r="I61" s="32">
        <v>1816585.1779999998</v>
      </c>
      <c r="J61" s="32">
        <v>1778668.7870000005</v>
      </c>
      <c r="K61" s="32">
        <v>1439687.7480000008</v>
      </c>
      <c r="L61" s="11">
        <v>3044964.4039999996</v>
      </c>
      <c r="N61" s="74">
        <f t="shared" ref="N61:U61" si="63">C61/C60</f>
        <v>8.8704614460082945E-2</v>
      </c>
      <c r="O61" s="74">
        <f t="shared" si="63"/>
        <v>5.5348178257923521E-2</v>
      </c>
      <c r="P61" s="74">
        <f t="shared" si="63"/>
        <v>4.3912256102690402E-2</v>
      </c>
      <c r="Q61" s="74">
        <f t="shared" si="63"/>
        <v>2.1310228675704316E-2</v>
      </c>
      <c r="R61" s="74">
        <f t="shared" si="63"/>
        <v>1.6112762279235422E-2</v>
      </c>
      <c r="S61" s="74">
        <f t="shared" si="63"/>
        <v>2.1647027971663096E-2</v>
      </c>
      <c r="T61" s="74">
        <f t="shared" si="63"/>
        <v>2.3712874064820064E-2</v>
      </c>
      <c r="U61" s="74">
        <f t="shared" si="63"/>
        <v>2.0397690822676534E-2</v>
      </c>
      <c r="V61" s="74">
        <f>K61/K60</f>
        <v>1.2435651074191846E-2</v>
      </c>
      <c r="W61" s="259">
        <f>L61/L60</f>
        <v>2.456134892959437E-2</v>
      </c>
      <c r="Y61" s="103">
        <f t="shared" si="56"/>
        <v>1.1150172377517502</v>
      </c>
      <c r="Z61" s="100">
        <f t="shared" si="57"/>
        <v>1.2125697855402524</v>
      </c>
    </row>
    <row r="62" spans="1:26" ht="20.100000000000001" customHeight="1" thickBot="1">
      <c r="A62" s="22"/>
      <c r="B62" t="s">
        <v>85</v>
      </c>
      <c r="C62" s="9">
        <v>41526043</v>
      </c>
      <c r="D62" s="10">
        <v>57937497</v>
      </c>
      <c r="E62" s="10">
        <v>61600523</v>
      </c>
      <c r="F62" s="10">
        <v>73173842</v>
      </c>
      <c r="G62" s="10">
        <v>43527562</v>
      </c>
      <c r="H62" s="10">
        <v>45470282</v>
      </c>
      <c r="I62" s="32">
        <v>74790964.503000006</v>
      </c>
      <c r="J62" s="32">
        <v>85420848.181000009</v>
      </c>
      <c r="K62" s="32">
        <v>114331311.24600013</v>
      </c>
      <c r="L62" s="11">
        <v>120928861.81900001</v>
      </c>
      <c r="N62" s="74">
        <f t="shared" ref="N62:U62" si="64">C62/C60</f>
        <v>0.91129538553991707</v>
      </c>
      <c r="O62" s="74">
        <f t="shared" si="64"/>
        <v>0.94465182174207651</v>
      </c>
      <c r="P62" s="74">
        <f t="shared" si="64"/>
        <v>0.95608774389730955</v>
      </c>
      <c r="Q62" s="74">
        <f t="shared" si="64"/>
        <v>0.97868977132429569</v>
      </c>
      <c r="R62" s="74">
        <f t="shared" si="64"/>
        <v>0.98388723772076458</v>
      </c>
      <c r="S62" s="74">
        <f t="shared" si="64"/>
        <v>0.97835297202833693</v>
      </c>
      <c r="T62" s="74">
        <f t="shared" si="64"/>
        <v>0.97628712593517986</v>
      </c>
      <c r="U62" s="74">
        <f t="shared" si="64"/>
        <v>0.97960230917732349</v>
      </c>
      <c r="V62" s="74">
        <f>K62/K60</f>
        <v>0.98756434892580824</v>
      </c>
      <c r="W62" s="259">
        <f>L62/L60</f>
        <v>0.97543865107040562</v>
      </c>
      <c r="Y62" s="101">
        <f t="shared" si="56"/>
        <v>5.7705544536302118E-2</v>
      </c>
      <c r="Z62" s="100">
        <f t="shared" si="57"/>
        <v>-1.2125697855402628</v>
      </c>
    </row>
    <row r="63" spans="1:26" ht="20.100000000000001" customHeight="1" thickBot="1">
      <c r="A63" s="5" t="s">
        <v>8</v>
      </c>
      <c r="B63" s="6"/>
      <c r="C63" s="12">
        <v>253854</v>
      </c>
      <c r="D63" s="13">
        <v>145443</v>
      </c>
      <c r="E63" s="13">
        <v>425755</v>
      </c>
      <c r="F63" s="13">
        <v>319658</v>
      </c>
      <c r="G63" s="13">
        <v>70775</v>
      </c>
      <c r="H63" s="13"/>
      <c r="I63" s="33"/>
      <c r="J63" s="33"/>
      <c r="K63" s="33"/>
      <c r="L63" s="14"/>
      <c r="N63" s="128">
        <f t="shared" ref="N63:U63" si="65">C63/C92</f>
        <v>1.0092256520643935E-3</v>
      </c>
      <c r="O63" s="128">
        <f t="shared" si="65"/>
        <v>5.0422015486901062E-4</v>
      </c>
      <c r="P63" s="128">
        <f t="shared" si="65"/>
        <v>1.3561844863477896E-3</v>
      </c>
      <c r="Q63" s="128">
        <f t="shared" si="65"/>
        <v>9.1000519277844444E-4</v>
      </c>
      <c r="R63" s="128">
        <f t="shared" si="65"/>
        <v>3.7839558848325183E-4</v>
      </c>
      <c r="S63" s="128">
        <f t="shared" si="65"/>
        <v>0</v>
      </c>
      <c r="T63" s="128">
        <f t="shared" si="65"/>
        <v>0</v>
      </c>
      <c r="U63" s="128">
        <f t="shared" si="65"/>
        <v>0</v>
      </c>
      <c r="V63" s="128">
        <f>K63/K92</f>
        <v>0</v>
      </c>
      <c r="W63" s="258">
        <f>L63/L92</f>
        <v>0</v>
      </c>
      <c r="Y63" s="98"/>
      <c r="Z63" s="97">
        <f t="shared" si="57"/>
        <v>0</v>
      </c>
    </row>
    <row r="64" spans="1:26" ht="20.100000000000001" customHeight="1" thickBot="1">
      <c r="A64" s="22"/>
      <c r="B64" t="s">
        <v>84</v>
      </c>
      <c r="C64" s="9">
        <v>253854</v>
      </c>
      <c r="D64" s="10">
        <v>145443</v>
      </c>
      <c r="E64" s="10">
        <v>425755</v>
      </c>
      <c r="F64" s="10">
        <v>319658</v>
      </c>
      <c r="G64" s="10">
        <v>70775</v>
      </c>
      <c r="H64" s="10"/>
      <c r="I64" s="32"/>
      <c r="J64" s="32"/>
      <c r="K64" s="32"/>
      <c r="L64" s="11"/>
      <c r="N64" s="74">
        <f>C64/C63</f>
        <v>1</v>
      </c>
      <c r="O64" s="74">
        <f>D64/D63</f>
        <v>1</v>
      </c>
      <c r="P64" s="74">
        <f>E64/E63</f>
        <v>1</v>
      </c>
      <c r="Q64" s="74">
        <f>F64/F63</f>
        <v>1</v>
      </c>
      <c r="R64" s="74">
        <f>G64/G63</f>
        <v>1</v>
      </c>
      <c r="S64" s="74"/>
      <c r="T64" s="74"/>
      <c r="U64" s="74"/>
      <c r="V64" s="74"/>
      <c r="W64" s="259"/>
      <c r="Y64" s="145"/>
      <c r="Z64" s="100">
        <f t="shared" si="57"/>
        <v>0</v>
      </c>
    </row>
    <row r="65" spans="1:26" ht="20.100000000000001" customHeight="1" thickBot="1">
      <c r="A65" s="5" t="s">
        <v>15</v>
      </c>
      <c r="B65" s="6"/>
      <c r="C65" s="12">
        <v>297926</v>
      </c>
      <c r="D65" s="13">
        <v>132592</v>
      </c>
      <c r="E65" s="13">
        <v>130092</v>
      </c>
      <c r="F65" s="13">
        <v>197628</v>
      </c>
      <c r="G65" s="13">
        <v>411712</v>
      </c>
      <c r="H65" s="13">
        <v>184114</v>
      </c>
      <c r="I65" s="33">
        <v>250033.88899999994</v>
      </c>
      <c r="J65" s="33">
        <v>284949.80100000009</v>
      </c>
      <c r="K65" s="33">
        <v>154064.68400000001</v>
      </c>
      <c r="L65" s="14">
        <v>49162.27</v>
      </c>
      <c r="N65" s="128">
        <f t="shared" ref="N65:U65" si="66">C65/C92</f>
        <v>1.1844389358329453E-3</v>
      </c>
      <c r="O65" s="128">
        <f t="shared" si="66"/>
        <v>4.5966845275738165E-4</v>
      </c>
      <c r="P65" s="128">
        <f t="shared" si="66"/>
        <v>4.1439032353808326E-4</v>
      </c>
      <c r="Q65" s="128">
        <f t="shared" si="66"/>
        <v>5.6260912049258395E-4</v>
      </c>
      <c r="R65" s="128">
        <f t="shared" si="66"/>
        <v>2.2012010529935231E-3</v>
      </c>
      <c r="S65" s="128">
        <f t="shared" si="66"/>
        <v>9.8123412780624355E-4</v>
      </c>
      <c r="T65" s="128">
        <f t="shared" si="66"/>
        <v>8.0605929414030361E-4</v>
      </c>
      <c r="U65" s="128">
        <f t="shared" si="66"/>
        <v>7.6684716239746849E-4</v>
      </c>
      <c r="V65" s="128">
        <f>K65/K92</f>
        <v>3.14268903903052E-4</v>
      </c>
      <c r="W65" s="258">
        <f>L65/L92</f>
        <v>9.6433443875384395E-5</v>
      </c>
      <c r="Y65" s="98">
        <f t="shared" si="56"/>
        <v>-0.68089851143302904</v>
      </c>
      <c r="Z65" s="97">
        <f t="shared" si="57"/>
        <v>-2.178354600276676E-2</v>
      </c>
    </row>
    <row r="66" spans="1:26" ht="20.100000000000001" customHeight="1">
      <c r="A66" s="22"/>
      <c r="B66" t="s">
        <v>84</v>
      </c>
      <c r="C66" s="9">
        <v>294731</v>
      </c>
      <c r="D66" s="10">
        <v>116660</v>
      </c>
      <c r="E66" s="10">
        <v>81543</v>
      </c>
      <c r="F66" s="10">
        <v>149470</v>
      </c>
      <c r="G66" s="10">
        <v>193943</v>
      </c>
      <c r="H66" s="10">
        <v>143750</v>
      </c>
      <c r="I66" s="32">
        <v>227322.43899999993</v>
      </c>
      <c r="J66" s="32">
        <v>244725.86400000009</v>
      </c>
      <c r="K66" s="32">
        <v>136237.20699999999</v>
      </c>
      <c r="L66" s="11"/>
      <c r="N66" s="74">
        <f t="shared" ref="N66:U66" si="67">C66/C65</f>
        <v>0.98927586044856775</v>
      </c>
      <c r="O66" s="74">
        <f t="shared" si="67"/>
        <v>0.87984192108121151</v>
      </c>
      <c r="P66" s="74">
        <f t="shared" si="67"/>
        <v>0.62681025735633245</v>
      </c>
      <c r="Q66" s="74">
        <f t="shared" si="67"/>
        <v>0.75631995466229485</v>
      </c>
      <c r="R66" s="74">
        <f t="shared" si="67"/>
        <v>0.47106472485621015</v>
      </c>
      <c r="S66" s="74">
        <f t="shared" si="67"/>
        <v>0.78076626437967778</v>
      </c>
      <c r="T66" s="74">
        <f t="shared" si="67"/>
        <v>0.90916651302416041</v>
      </c>
      <c r="U66" s="74">
        <f t="shared" si="67"/>
        <v>0.85883851520921051</v>
      </c>
      <c r="V66" s="74">
        <f>K66/K65</f>
        <v>0.88428576532179159</v>
      </c>
      <c r="W66" s="259">
        <f>L66/L65</f>
        <v>0</v>
      </c>
      <c r="Y66" s="103">
        <f t="shared" si="56"/>
        <v>-1</v>
      </c>
      <c r="Z66" s="100">
        <f t="shared" si="57"/>
        <v>-88.428576532179164</v>
      </c>
    </row>
    <row r="67" spans="1:26" ht="20.100000000000001" customHeight="1" thickBot="1">
      <c r="A67" s="22"/>
      <c r="B67" t="s">
        <v>85</v>
      </c>
      <c r="C67" s="9">
        <v>3195</v>
      </c>
      <c r="D67" s="10">
        <v>15932</v>
      </c>
      <c r="E67" s="10">
        <v>48549</v>
      </c>
      <c r="F67" s="10">
        <v>48158</v>
      </c>
      <c r="G67" s="10">
        <v>217769</v>
      </c>
      <c r="H67" s="10">
        <v>40364</v>
      </c>
      <c r="I67" s="32">
        <v>22711.45</v>
      </c>
      <c r="J67" s="32">
        <v>40223.937000000005</v>
      </c>
      <c r="K67" s="32">
        <v>17827.476999999999</v>
      </c>
      <c r="L67" s="11">
        <v>49162.27</v>
      </c>
      <c r="N67" s="74">
        <f t="shared" ref="N67:U67" si="68">C67/C65</f>
        <v>1.0724139551432236E-2</v>
      </c>
      <c r="O67" s="74">
        <f t="shared" si="68"/>
        <v>0.12015807891878846</v>
      </c>
      <c r="P67" s="74">
        <f t="shared" si="68"/>
        <v>0.37318974264366755</v>
      </c>
      <c r="Q67" s="74">
        <f t="shared" si="68"/>
        <v>0.24368004533770518</v>
      </c>
      <c r="R67" s="74">
        <f t="shared" si="68"/>
        <v>0.5289352751437898</v>
      </c>
      <c r="S67" s="74">
        <f t="shared" si="68"/>
        <v>0.2192337356203222</v>
      </c>
      <c r="T67" s="74">
        <f t="shared" si="68"/>
        <v>9.0833486975839525E-2</v>
      </c>
      <c r="U67" s="74">
        <f t="shared" si="68"/>
        <v>0.14116148479078949</v>
      </c>
      <c r="V67" s="74">
        <f>K67/K65</f>
        <v>0.11571423467820827</v>
      </c>
      <c r="W67" s="259">
        <f>L67/L65</f>
        <v>1</v>
      </c>
      <c r="Y67" s="101">
        <f t="shared" si="56"/>
        <v>1.7576684014232635</v>
      </c>
      <c r="Z67" s="100">
        <f t="shared" si="57"/>
        <v>88.428576532179164</v>
      </c>
    </row>
    <row r="68" spans="1:26" ht="20.100000000000001" customHeight="1" thickBot="1">
      <c r="A68" s="5" t="s">
        <v>18</v>
      </c>
      <c r="B68" s="6"/>
      <c r="C68" s="12">
        <v>450437</v>
      </c>
      <c r="D68" s="13">
        <v>664202</v>
      </c>
      <c r="E68" s="13">
        <v>1193621</v>
      </c>
      <c r="F68" s="13">
        <v>878489</v>
      </c>
      <c r="G68" s="13">
        <v>374089</v>
      </c>
      <c r="H68" s="13">
        <v>524405</v>
      </c>
      <c r="I68" s="33">
        <v>988216.6810000001</v>
      </c>
      <c r="J68" s="33">
        <v>971698.005</v>
      </c>
      <c r="K68" s="33">
        <v>1675020.821</v>
      </c>
      <c r="L68" s="14">
        <v>2858764.8679999998</v>
      </c>
      <c r="N68" s="128">
        <f t="shared" ref="N68:U68" si="69">C68/C92</f>
        <v>1.7907638841181514E-3</v>
      </c>
      <c r="O68" s="128">
        <f t="shared" si="69"/>
        <v>2.3026480154033305E-3</v>
      </c>
      <c r="P68" s="128">
        <f t="shared" si="69"/>
        <v>3.8021169047431852E-3</v>
      </c>
      <c r="Q68" s="128">
        <f t="shared" si="69"/>
        <v>2.5008901757464005E-3</v>
      </c>
      <c r="R68" s="128">
        <f t="shared" si="69"/>
        <v>2.0000512511495756E-3</v>
      </c>
      <c r="S68" s="128">
        <f t="shared" si="69"/>
        <v>2.7948123596914579E-3</v>
      </c>
      <c r="T68" s="128">
        <f t="shared" si="69"/>
        <v>3.1858131052968338E-3</v>
      </c>
      <c r="U68" s="128">
        <f t="shared" si="69"/>
        <v>2.6150004499969131E-3</v>
      </c>
      <c r="V68" s="128">
        <f>K68/K92</f>
        <v>3.4167918549747596E-3</v>
      </c>
      <c r="W68" s="258">
        <f>L68/L92</f>
        <v>5.6075633092450509E-3</v>
      </c>
      <c r="Y68" s="98">
        <f t="shared" si="56"/>
        <v>0.70670407923245737</v>
      </c>
      <c r="Z68" s="97">
        <f t="shared" si="57"/>
        <v>0.21907714542702914</v>
      </c>
    </row>
    <row r="69" spans="1:26" ht="20.100000000000001" customHeight="1">
      <c r="A69" s="22"/>
      <c r="B69" t="s">
        <v>84</v>
      </c>
      <c r="C69" s="9">
        <v>99201</v>
      </c>
      <c r="D69" s="10">
        <v>72764</v>
      </c>
      <c r="E69" s="10">
        <v>168245</v>
      </c>
      <c r="F69" s="10">
        <v>116918</v>
      </c>
      <c r="G69" s="10">
        <v>93762</v>
      </c>
      <c r="H69" s="10">
        <v>123610</v>
      </c>
      <c r="I69" s="32">
        <v>217301.83599999995</v>
      </c>
      <c r="J69" s="32">
        <v>258440.11400000006</v>
      </c>
      <c r="K69" s="32">
        <v>477590.7649999999</v>
      </c>
      <c r="L69" s="11">
        <v>615122.93499999982</v>
      </c>
      <c r="N69" s="74">
        <f t="shared" ref="N69:U69" si="70">C69/C68</f>
        <v>0.22023279615129307</v>
      </c>
      <c r="O69" s="74">
        <f t="shared" si="70"/>
        <v>0.10955101008428159</v>
      </c>
      <c r="P69" s="74">
        <f t="shared" si="70"/>
        <v>0.14095345172378837</v>
      </c>
      <c r="Q69" s="74">
        <f t="shared" si="70"/>
        <v>0.1330898850184806</v>
      </c>
      <c r="R69" s="74">
        <f t="shared" si="70"/>
        <v>0.25064089026942787</v>
      </c>
      <c r="S69" s="74">
        <f t="shared" si="70"/>
        <v>0.23571476244505679</v>
      </c>
      <c r="T69" s="74">
        <f t="shared" si="70"/>
        <v>0.21989290423645452</v>
      </c>
      <c r="U69" s="74">
        <f t="shared" si="70"/>
        <v>0.26596752557910219</v>
      </c>
      <c r="V69" s="74">
        <f>K69/K68</f>
        <v>0.28512527069059035</v>
      </c>
      <c r="W69" s="259">
        <f>L69/L68</f>
        <v>0.21517087392722214</v>
      </c>
      <c r="Y69" s="103">
        <f t="shared" si="56"/>
        <v>0.28797074834560493</v>
      </c>
      <c r="Z69" s="100">
        <f t="shared" si="57"/>
        <v>-6.9954396763368205</v>
      </c>
    </row>
    <row r="70" spans="1:26" ht="20.100000000000001" customHeight="1" thickBot="1">
      <c r="A70" s="22"/>
      <c r="B70" t="s">
        <v>85</v>
      </c>
      <c r="C70" s="9">
        <v>351236</v>
      </c>
      <c r="D70" s="10">
        <v>591438</v>
      </c>
      <c r="E70" s="10">
        <v>1025376</v>
      </c>
      <c r="F70" s="10">
        <v>761571</v>
      </c>
      <c r="G70" s="10">
        <v>280327</v>
      </c>
      <c r="H70" s="10">
        <v>400795</v>
      </c>
      <c r="I70" s="32">
        <v>770914.84500000009</v>
      </c>
      <c r="J70" s="32">
        <v>713257.89099999995</v>
      </c>
      <c r="K70" s="32">
        <v>1197430.0560000001</v>
      </c>
      <c r="L70" s="11">
        <v>2243641.9330000002</v>
      </c>
      <c r="N70" s="74">
        <f t="shared" ref="N70:U70" si="71">C70/C68</f>
        <v>0.7797672038487069</v>
      </c>
      <c r="O70" s="74">
        <f t="shared" si="71"/>
        <v>0.89044898991571841</v>
      </c>
      <c r="P70" s="74">
        <f t="shared" si="71"/>
        <v>0.85904654827621163</v>
      </c>
      <c r="Q70" s="74">
        <f t="shared" si="71"/>
        <v>0.86691011498151938</v>
      </c>
      <c r="R70" s="74">
        <f t="shared" si="71"/>
        <v>0.74935910973057218</v>
      </c>
      <c r="S70" s="74">
        <f t="shared" si="71"/>
        <v>0.76428523755494326</v>
      </c>
      <c r="T70" s="74">
        <f t="shared" si="71"/>
        <v>0.78010709576354542</v>
      </c>
      <c r="U70" s="74">
        <f t="shared" si="71"/>
        <v>0.73403247442089781</v>
      </c>
      <c r="V70" s="74">
        <f>K70/K68</f>
        <v>0.71487472930940965</v>
      </c>
      <c r="W70" s="259">
        <f>L70/L68</f>
        <v>0.78482912607277788</v>
      </c>
      <c r="Y70" s="101">
        <f t="shared" si="56"/>
        <v>0.87371439505607329</v>
      </c>
      <c r="Z70" s="100">
        <f t="shared" si="57"/>
        <v>6.9954396763368232</v>
      </c>
    </row>
    <row r="71" spans="1:26" ht="20.100000000000001" customHeight="1" thickBot="1">
      <c r="A71" s="5" t="s">
        <v>19</v>
      </c>
      <c r="B71" s="6"/>
      <c r="C71" s="12">
        <v>22521987</v>
      </c>
      <c r="D71" s="13">
        <v>17563156</v>
      </c>
      <c r="E71" s="13">
        <v>16636857</v>
      </c>
      <c r="F71" s="13">
        <v>17822821</v>
      </c>
      <c r="G71" s="13">
        <v>9399875</v>
      </c>
      <c r="H71" s="13">
        <v>8088937</v>
      </c>
      <c r="I71" s="33">
        <v>17252190.217</v>
      </c>
      <c r="J71" s="33">
        <v>21315838.163999997</v>
      </c>
      <c r="K71" s="33">
        <v>24768880.400000002</v>
      </c>
      <c r="L71" s="14">
        <v>22534089.050999999</v>
      </c>
      <c r="N71" s="128">
        <f t="shared" ref="N71:U71" si="72">C71/C92</f>
        <v>8.9538738865098805E-2</v>
      </c>
      <c r="O71" s="128">
        <f t="shared" si="72"/>
        <v>6.0887751478645197E-2</v>
      </c>
      <c r="P71" s="128">
        <f t="shared" si="72"/>
        <v>5.2994438973086935E-2</v>
      </c>
      <c r="Q71" s="128">
        <f t="shared" si="72"/>
        <v>5.0738162848921999E-2</v>
      </c>
      <c r="R71" s="128">
        <f t="shared" si="72"/>
        <v>5.0256040018283391E-2</v>
      </c>
      <c r="S71" s="128">
        <f t="shared" si="72"/>
        <v>4.3109926687132163E-2</v>
      </c>
      <c r="T71" s="128">
        <f t="shared" si="72"/>
        <v>5.5617613773504423E-2</v>
      </c>
      <c r="U71" s="128">
        <f t="shared" si="72"/>
        <v>5.7364454906873426E-2</v>
      </c>
      <c r="V71" s="128">
        <f>K71/K92</f>
        <v>5.0524810048056097E-2</v>
      </c>
      <c r="W71" s="258">
        <f>L71/L92</f>
        <v>4.420137255221377E-2</v>
      </c>
      <c r="Y71" s="98">
        <f t="shared" si="56"/>
        <v>-9.022577173088546E-2</v>
      </c>
      <c r="Z71" s="97">
        <f t="shared" si="57"/>
        <v>-0.63234374958423267</v>
      </c>
    </row>
    <row r="72" spans="1:26" ht="20.100000000000001" customHeight="1">
      <c r="A72" s="22"/>
      <c r="B72" t="s">
        <v>84</v>
      </c>
      <c r="C72" s="9">
        <v>2470578</v>
      </c>
      <c r="D72" s="10">
        <v>917698</v>
      </c>
      <c r="E72" s="10">
        <v>2916149</v>
      </c>
      <c r="F72" s="10">
        <v>3485556</v>
      </c>
      <c r="G72" s="10">
        <v>1852665</v>
      </c>
      <c r="H72" s="10">
        <v>1629323</v>
      </c>
      <c r="I72" s="32">
        <v>2144001.0449999999</v>
      </c>
      <c r="J72" s="32">
        <v>1969829.8979999993</v>
      </c>
      <c r="K72" s="32">
        <v>857345.61300000036</v>
      </c>
      <c r="L72" s="11">
        <v>658676.19999999995</v>
      </c>
      <c r="N72" s="74">
        <f t="shared" ref="N72:U72" si="73">C72/C71</f>
        <v>0.109696271470186</v>
      </c>
      <c r="O72" s="74">
        <f t="shared" si="73"/>
        <v>5.2251315196425972E-2</v>
      </c>
      <c r="P72" s="74">
        <f t="shared" si="73"/>
        <v>0.1752824466784802</v>
      </c>
      <c r="Q72" s="74">
        <f t="shared" si="73"/>
        <v>0.19556702050702299</v>
      </c>
      <c r="R72" s="74">
        <f t="shared" si="73"/>
        <v>0.19709464221598691</v>
      </c>
      <c r="S72" s="74">
        <f t="shared" si="73"/>
        <v>0.201426095913468</v>
      </c>
      <c r="T72" s="74">
        <f t="shared" si="73"/>
        <v>0.12427413667670668</v>
      </c>
      <c r="U72" s="74">
        <f t="shared" si="73"/>
        <v>9.2411561902680225E-2</v>
      </c>
      <c r="V72" s="74">
        <f>K72/K71</f>
        <v>3.4613821826197697E-2</v>
      </c>
      <c r="W72" s="259">
        <f>L72/L71</f>
        <v>2.9230211991674443E-2</v>
      </c>
      <c r="Y72" s="103">
        <f t="shared" si="56"/>
        <v>-0.23172616735603488</v>
      </c>
      <c r="Z72" s="100">
        <f t="shared" si="57"/>
        <v>-0.5383609834523253</v>
      </c>
    </row>
    <row r="73" spans="1:26" ht="20.100000000000001" customHeight="1" thickBot="1">
      <c r="A73" s="22"/>
      <c r="B73" t="s">
        <v>85</v>
      </c>
      <c r="C73" s="9">
        <v>20051409</v>
      </c>
      <c r="D73" s="10">
        <v>16645458</v>
      </c>
      <c r="E73" s="10">
        <v>13720708</v>
      </c>
      <c r="F73" s="10">
        <v>14337265</v>
      </c>
      <c r="G73" s="10">
        <v>7547210</v>
      </c>
      <c r="H73" s="10">
        <v>6459614</v>
      </c>
      <c r="I73" s="32">
        <v>15108189.171999998</v>
      </c>
      <c r="J73" s="32">
        <v>19346008.265999999</v>
      </c>
      <c r="K73" s="32">
        <v>23911534.787</v>
      </c>
      <c r="L73" s="11">
        <v>21875412.851</v>
      </c>
      <c r="N73" s="74">
        <f t="shared" ref="N73:U73" si="74">C73/C71</f>
        <v>0.89030372852981399</v>
      </c>
      <c r="O73" s="74">
        <f t="shared" si="74"/>
        <v>0.94774868480357399</v>
      </c>
      <c r="P73" s="74">
        <f t="shared" si="74"/>
        <v>0.82471755332151986</v>
      </c>
      <c r="Q73" s="74">
        <f t="shared" si="74"/>
        <v>0.80443297949297699</v>
      </c>
      <c r="R73" s="74">
        <f t="shared" si="74"/>
        <v>0.80290535778401306</v>
      </c>
      <c r="S73" s="74">
        <f t="shared" si="74"/>
        <v>0.79857390408653206</v>
      </c>
      <c r="T73" s="74">
        <f t="shared" si="74"/>
        <v>0.87572586332329316</v>
      </c>
      <c r="U73" s="74">
        <f t="shared" si="74"/>
        <v>0.90758843809731982</v>
      </c>
      <c r="V73" s="74">
        <f>K73/K71</f>
        <v>0.96538617817380223</v>
      </c>
      <c r="W73" s="259">
        <f>L73/L71</f>
        <v>0.97076978800832558</v>
      </c>
      <c r="Y73" s="101">
        <f t="shared" si="56"/>
        <v>-8.5152289643364104E-2</v>
      </c>
      <c r="Z73" s="100">
        <f t="shared" si="57"/>
        <v>0.53836098345233507</v>
      </c>
    </row>
    <row r="74" spans="1:26" ht="20.100000000000001" customHeight="1" thickBot="1">
      <c r="A74" s="5" t="s">
        <v>83</v>
      </c>
      <c r="B74" s="6"/>
      <c r="C74" s="12">
        <v>1028353</v>
      </c>
      <c r="D74" s="13">
        <v>1315033</v>
      </c>
      <c r="E74" s="13">
        <v>2781088</v>
      </c>
      <c r="F74" s="13">
        <v>4402111</v>
      </c>
      <c r="G74" s="13">
        <v>3599184</v>
      </c>
      <c r="H74" s="13">
        <v>2897116</v>
      </c>
      <c r="I74" s="33">
        <v>3700905.8670000015</v>
      </c>
      <c r="J74" s="33">
        <v>5088137</v>
      </c>
      <c r="K74" s="33">
        <v>8930244.9889999945</v>
      </c>
      <c r="L74" s="14">
        <v>9322295.660000002</v>
      </c>
      <c r="N74" s="128">
        <f t="shared" ref="N74:U74" si="75">C74/C92</f>
        <v>4.0883351334915947E-3</v>
      </c>
      <c r="O74" s="128">
        <f t="shared" si="75"/>
        <v>4.5589415985496703E-3</v>
      </c>
      <c r="P74" s="128">
        <f t="shared" si="75"/>
        <v>8.8587765282098895E-3</v>
      </c>
      <c r="Q74" s="128">
        <f t="shared" si="75"/>
        <v>1.2531968132150958E-2</v>
      </c>
      <c r="R74" s="128">
        <f t="shared" si="75"/>
        <v>1.924288728702938E-2</v>
      </c>
      <c r="S74" s="128">
        <f t="shared" si="75"/>
        <v>1.5440157138585403E-2</v>
      </c>
      <c r="T74" s="128">
        <f t="shared" si="75"/>
        <v>1.1930980967278921E-2</v>
      </c>
      <c r="U74" s="128">
        <f t="shared" si="75"/>
        <v>1.3693020337780712E-2</v>
      </c>
      <c r="V74" s="128">
        <f>K74/K92</f>
        <v>1.8216363616977597E-2</v>
      </c>
      <c r="W74" s="258">
        <f>L74/L92</f>
        <v>1.8285996055884924E-2</v>
      </c>
      <c r="Y74" s="98">
        <f t="shared" si="56"/>
        <v>4.3901446318989422E-2</v>
      </c>
      <c r="Z74" s="97">
        <f t="shared" si="57"/>
        <v>6.9632438907327177E-3</v>
      </c>
    </row>
    <row r="75" spans="1:26" ht="20.100000000000001" customHeight="1">
      <c r="A75" s="22"/>
      <c r="B75" t="s">
        <v>84</v>
      </c>
      <c r="C75" s="9">
        <v>25704</v>
      </c>
      <c r="D75" s="10">
        <v>77753</v>
      </c>
      <c r="E75" s="10">
        <v>1221353</v>
      </c>
      <c r="F75" s="10">
        <v>676255</v>
      </c>
      <c r="G75" s="10">
        <v>307849</v>
      </c>
      <c r="H75" s="10">
        <v>223838</v>
      </c>
      <c r="I75" s="32">
        <v>216956.87599999999</v>
      </c>
      <c r="J75" s="32">
        <v>182197.01999999996</v>
      </c>
      <c r="K75" s="32">
        <v>398638.60799999989</v>
      </c>
      <c r="L75" s="11">
        <v>803677.05100000009</v>
      </c>
      <c r="N75" s="74">
        <f t="shared" ref="N75:U75" si="76">C75/C74</f>
        <v>2.499530803138611E-2</v>
      </c>
      <c r="O75" s="74">
        <f t="shared" si="76"/>
        <v>5.9126272876802333E-2</v>
      </c>
      <c r="P75" s="74">
        <f t="shared" si="76"/>
        <v>0.43916373735746583</v>
      </c>
      <c r="Q75" s="74">
        <f t="shared" si="76"/>
        <v>0.15362061520029821</v>
      </c>
      <c r="R75" s="74">
        <f t="shared" si="76"/>
        <v>8.5532998590791692E-2</v>
      </c>
      <c r="S75" s="74">
        <f t="shared" si="76"/>
        <v>7.7262353319646163E-2</v>
      </c>
      <c r="T75" s="74">
        <f t="shared" si="76"/>
        <v>5.8622640995694336E-2</v>
      </c>
      <c r="U75" s="74">
        <f t="shared" si="76"/>
        <v>3.5808198560691264E-2</v>
      </c>
      <c r="V75" s="74">
        <f>K75/K74</f>
        <v>4.4639156987409737E-2</v>
      </c>
      <c r="W75" s="259">
        <f>L75/L74</f>
        <v>8.6210208334027455E-2</v>
      </c>
      <c r="Y75" s="103">
        <f t="shared" si="56"/>
        <v>1.0160542277430398</v>
      </c>
      <c r="Z75" s="100">
        <f t="shared" si="57"/>
        <v>4.157105134661772</v>
      </c>
    </row>
    <row r="76" spans="1:26" ht="20.100000000000001" customHeight="1" thickBot="1">
      <c r="A76" s="22"/>
      <c r="B76" t="s">
        <v>85</v>
      </c>
      <c r="C76" s="9">
        <v>1002649</v>
      </c>
      <c r="D76" s="10">
        <v>1237280</v>
      </c>
      <c r="E76" s="10">
        <v>1559735</v>
      </c>
      <c r="F76" s="10">
        <v>3725856</v>
      </c>
      <c r="G76" s="10">
        <v>3291335</v>
      </c>
      <c r="H76" s="10">
        <v>2673278</v>
      </c>
      <c r="I76" s="32">
        <v>3483948.9910000013</v>
      </c>
      <c r="J76" s="32">
        <v>4905939.9800000004</v>
      </c>
      <c r="K76" s="32">
        <v>8531606.3809999954</v>
      </c>
      <c r="L76" s="11">
        <v>8518618.6090000011</v>
      </c>
      <c r="N76" s="74">
        <f t="shared" ref="N76:U76" si="77">C76/C74</f>
        <v>0.97500469196861395</v>
      </c>
      <c r="O76" s="74">
        <f t="shared" si="77"/>
        <v>0.94087372712319772</v>
      </c>
      <c r="P76" s="74">
        <f t="shared" si="77"/>
        <v>0.56083626264253417</v>
      </c>
      <c r="Q76" s="74">
        <f t="shared" si="77"/>
        <v>0.84637938479970176</v>
      </c>
      <c r="R76" s="74">
        <f t="shared" si="77"/>
        <v>0.91446700140920834</v>
      </c>
      <c r="S76" s="74">
        <f t="shared" si="77"/>
        <v>0.92273764668035385</v>
      </c>
      <c r="T76" s="74">
        <f t="shared" si="77"/>
        <v>0.94137735900430564</v>
      </c>
      <c r="U76" s="74">
        <f t="shared" si="77"/>
        <v>0.96419180143930883</v>
      </c>
      <c r="V76" s="74">
        <f>K76/K74</f>
        <v>0.95536084301259039</v>
      </c>
      <c r="W76" s="259">
        <f>L76/L74</f>
        <v>0.91378979166597252</v>
      </c>
      <c r="Y76" s="101">
        <f t="shared" si="56"/>
        <v>-1.522312612653842E-3</v>
      </c>
      <c r="Z76" s="100">
        <f t="shared" si="57"/>
        <v>-4.1571051346617871</v>
      </c>
    </row>
    <row r="77" spans="1:26" ht="20.100000000000001" customHeight="1" thickBot="1">
      <c r="A77" s="5" t="s">
        <v>9</v>
      </c>
      <c r="B77" s="6"/>
      <c r="C77" s="12">
        <v>7851825</v>
      </c>
      <c r="D77" s="13">
        <v>8951873</v>
      </c>
      <c r="E77" s="13">
        <v>10247540</v>
      </c>
      <c r="F77" s="13">
        <v>8485256</v>
      </c>
      <c r="G77" s="13">
        <v>3393417</v>
      </c>
      <c r="H77" s="13">
        <v>7405766</v>
      </c>
      <c r="I77" s="33">
        <v>13695972.565000001</v>
      </c>
      <c r="J77" s="33">
        <v>12753841.635999998</v>
      </c>
      <c r="K77" s="33">
        <v>12889988.536000002</v>
      </c>
      <c r="L77" s="14">
        <v>13517994.216999996</v>
      </c>
      <c r="N77" s="128">
        <f t="shared" ref="N77:U77" si="78">C77/C92</f>
        <v>3.121582959307518E-2</v>
      </c>
      <c r="O77" s="128">
        <f t="shared" si="78"/>
        <v>3.1034252527984949E-2</v>
      </c>
      <c r="P77" s="128">
        <f t="shared" si="78"/>
        <v>3.2642141069930894E-2</v>
      </c>
      <c r="Q77" s="128">
        <f t="shared" si="78"/>
        <v>2.415590106318144E-2</v>
      </c>
      <c r="R77" s="128">
        <f t="shared" si="78"/>
        <v>1.814276259532421E-2</v>
      </c>
      <c r="S77" s="128">
        <f t="shared" si="78"/>
        <v>3.9468972168043348E-2</v>
      </c>
      <c r="T77" s="128">
        <f t="shared" si="78"/>
        <v>4.4153078698499416E-2</v>
      </c>
      <c r="U77" s="128">
        <f t="shared" si="78"/>
        <v>3.4322702573964185E-2</v>
      </c>
      <c r="V77" s="128">
        <f>K77/K92</f>
        <v>2.6293647988345117E-2</v>
      </c>
      <c r="W77" s="258">
        <f>L77/L92</f>
        <v>2.6515999701251389E-2</v>
      </c>
      <c r="Y77" s="98">
        <f t="shared" si="56"/>
        <v>4.8720421996191775E-2</v>
      </c>
      <c r="Z77" s="97">
        <f t="shared" si="57"/>
        <v>2.2235171290627131E-2</v>
      </c>
    </row>
    <row r="78" spans="1:26" ht="20.100000000000001" customHeight="1">
      <c r="A78" s="22"/>
      <c r="B78" t="s">
        <v>84</v>
      </c>
      <c r="C78" s="9">
        <v>6139353</v>
      </c>
      <c r="D78" s="10">
        <v>7845497</v>
      </c>
      <c r="E78" s="10">
        <v>8965090</v>
      </c>
      <c r="F78" s="10">
        <v>6764909</v>
      </c>
      <c r="G78" s="10">
        <v>2835813</v>
      </c>
      <c r="H78" s="10">
        <v>5404456</v>
      </c>
      <c r="I78" s="32">
        <v>10901720.323000001</v>
      </c>
      <c r="J78" s="32">
        <v>9407791.9739999995</v>
      </c>
      <c r="K78" s="32">
        <v>10251930.486000001</v>
      </c>
      <c r="L78" s="11">
        <v>11493253.170999996</v>
      </c>
      <c r="N78" s="74">
        <f t="shared" ref="N78:U78" si="79">C78/C77</f>
        <v>0.78190140508735229</v>
      </c>
      <c r="O78" s="74">
        <f t="shared" si="79"/>
        <v>0.87640843430196114</v>
      </c>
      <c r="P78" s="74">
        <f t="shared" si="79"/>
        <v>0.87485289152323387</v>
      </c>
      <c r="Q78" s="74">
        <f t="shared" si="79"/>
        <v>0.79725455543120916</v>
      </c>
      <c r="R78" s="74">
        <f t="shared" si="79"/>
        <v>0.8356806723134822</v>
      </c>
      <c r="S78" s="74">
        <f t="shared" si="79"/>
        <v>0.72976326824260984</v>
      </c>
      <c r="T78" s="74">
        <f t="shared" si="79"/>
        <v>0.79598000589306817</v>
      </c>
      <c r="U78" s="74">
        <f t="shared" si="79"/>
        <v>0.73764378157596255</v>
      </c>
      <c r="V78" s="74">
        <f>K78/K77</f>
        <v>0.79534054335019311</v>
      </c>
      <c r="W78" s="259">
        <f>L78/L77</f>
        <v>0.85021882584816311</v>
      </c>
      <c r="Y78" s="103">
        <f t="shared" si="56"/>
        <v>0.12108184762812629</v>
      </c>
      <c r="Z78" s="100">
        <f t="shared" si="57"/>
        <v>5.4878282497969995</v>
      </c>
    </row>
    <row r="79" spans="1:26" ht="20.100000000000001" customHeight="1" thickBot="1">
      <c r="A79" s="22"/>
      <c r="B79" t="s">
        <v>85</v>
      </c>
      <c r="C79" s="9">
        <v>1712472</v>
      </c>
      <c r="D79" s="10">
        <v>1106376</v>
      </c>
      <c r="E79" s="10">
        <v>1282450</v>
      </c>
      <c r="F79" s="10">
        <v>1720347</v>
      </c>
      <c r="G79" s="10">
        <v>557604</v>
      </c>
      <c r="H79" s="10">
        <v>2001310</v>
      </c>
      <c r="I79" s="32">
        <v>2794252.2419999996</v>
      </c>
      <c r="J79" s="32">
        <v>3346049.6619999986</v>
      </c>
      <c r="K79" s="32">
        <v>2638058.0500000003</v>
      </c>
      <c r="L79" s="11">
        <v>2024741.0460000001</v>
      </c>
      <c r="N79" s="74">
        <f t="shared" ref="N79:U79" si="80">C79/C77</f>
        <v>0.21809859491264769</v>
      </c>
      <c r="O79" s="74">
        <f t="shared" si="80"/>
        <v>0.12359156569803884</v>
      </c>
      <c r="P79" s="74">
        <f t="shared" si="80"/>
        <v>0.12514710847676613</v>
      </c>
      <c r="Q79" s="74">
        <f t="shared" si="80"/>
        <v>0.20274544456879084</v>
      </c>
      <c r="R79" s="74">
        <f t="shared" si="80"/>
        <v>0.16431932768651775</v>
      </c>
      <c r="S79" s="74">
        <f t="shared" si="80"/>
        <v>0.2702367317573901</v>
      </c>
      <c r="T79" s="74">
        <f t="shared" si="80"/>
        <v>0.20401999410693178</v>
      </c>
      <c r="U79" s="74">
        <f t="shared" si="80"/>
        <v>0.26235621842403745</v>
      </c>
      <c r="V79" s="74">
        <f>K79/K77</f>
        <v>0.20465945664980689</v>
      </c>
      <c r="W79" s="259">
        <f>L79/L77</f>
        <v>0.14978117415183687</v>
      </c>
      <c r="Y79" s="101">
        <f t="shared" si="56"/>
        <v>-0.23248806219408255</v>
      </c>
      <c r="Z79" s="100">
        <f t="shared" si="57"/>
        <v>-5.487828249797003</v>
      </c>
    </row>
    <row r="80" spans="1:26" ht="20.100000000000001" customHeight="1" thickBot="1">
      <c r="A80" s="5" t="s">
        <v>12</v>
      </c>
      <c r="B80" s="6"/>
      <c r="C80" s="12">
        <v>9409422</v>
      </c>
      <c r="D80" s="13">
        <v>10124791</v>
      </c>
      <c r="E80" s="13">
        <v>9134337</v>
      </c>
      <c r="F80" s="13">
        <v>17452801</v>
      </c>
      <c r="G80" s="13">
        <v>10781989</v>
      </c>
      <c r="H80" s="13">
        <v>10162431</v>
      </c>
      <c r="I80" s="33">
        <v>17413350.716000002</v>
      </c>
      <c r="J80" s="33">
        <v>19423210.312000006</v>
      </c>
      <c r="K80" s="33">
        <v>21127345.914000016</v>
      </c>
      <c r="L80" s="14">
        <v>21369017.335000001</v>
      </c>
      <c r="N80" s="128">
        <f t="shared" ref="N80:U80" si="81">C80/C92</f>
        <v>3.7408234865312542E-2</v>
      </c>
      <c r="O80" s="128">
        <f t="shared" si="81"/>
        <v>3.5100511444595923E-2</v>
      </c>
      <c r="P80" s="128">
        <f t="shared" si="81"/>
        <v>2.9096184736462541E-2</v>
      </c>
      <c r="Q80" s="128">
        <f t="shared" si="81"/>
        <v>4.968478667366006E-2</v>
      </c>
      <c r="R80" s="128">
        <f t="shared" si="81"/>
        <v>5.7645454930059313E-2</v>
      </c>
      <c r="S80" s="128">
        <f t="shared" si="81"/>
        <v>5.4160596796963459E-2</v>
      </c>
      <c r="T80" s="128">
        <f t="shared" si="81"/>
        <v>5.613716301775603E-2</v>
      </c>
      <c r="U80" s="128">
        <f t="shared" si="81"/>
        <v>5.2271079537993599E-2</v>
      </c>
      <c r="V80" s="128">
        <f>K80/K92</f>
        <v>4.3096624550071502E-2</v>
      </c>
      <c r="W80" s="258">
        <f>L80/L92</f>
        <v>4.191604524865998E-2</v>
      </c>
      <c r="Y80" s="98">
        <f t="shared" si="56"/>
        <v>1.1438796997205496E-2</v>
      </c>
      <c r="Z80" s="97">
        <f t="shared" si="57"/>
        <v>-0.11805793014115218</v>
      </c>
    </row>
    <row r="81" spans="1:26" ht="20.100000000000001" customHeight="1">
      <c r="A81" s="22"/>
      <c r="B81" t="s">
        <v>84</v>
      </c>
      <c r="C81" s="9">
        <v>8254834</v>
      </c>
      <c r="D81" s="10">
        <v>8921133</v>
      </c>
      <c r="E81" s="10">
        <v>7992308</v>
      </c>
      <c r="F81" s="10">
        <v>15683494</v>
      </c>
      <c r="G81" s="10">
        <v>9586764</v>
      </c>
      <c r="H81" s="10">
        <v>9047176</v>
      </c>
      <c r="I81" s="32">
        <v>16441090.861000003</v>
      </c>
      <c r="J81" s="32">
        <v>17856303.996000007</v>
      </c>
      <c r="K81" s="32">
        <v>19264592.363000017</v>
      </c>
      <c r="L81" s="11">
        <v>18391557.468000002</v>
      </c>
      <c r="N81" s="74">
        <f t="shared" ref="N81:U81" si="82">C81/C80</f>
        <v>0.8772944820627665</v>
      </c>
      <c r="O81" s="74">
        <f t="shared" si="82"/>
        <v>0.88111774356626227</v>
      </c>
      <c r="P81" s="74">
        <f t="shared" si="82"/>
        <v>0.87497406763074326</v>
      </c>
      <c r="Q81" s="74">
        <f t="shared" si="82"/>
        <v>0.89862332126516542</v>
      </c>
      <c r="R81" s="74">
        <f t="shared" si="82"/>
        <v>0.8891461491938083</v>
      </c>
      <c r="S81" s="74">
        <f t="shared" si="82"/>
        <v>0.89025706546002625</v>
      </c>
      <c r="T81" s="74">
        <f t="shared" si="82"/>
        <v>0.94416583741653737</v>
      </c>
      <c r="U81" s="74">
        <f t="shared" si="82"/>
        <v>0.91932814962972742</v>
      </c>
      <c r="V81" s="74">
        <f>K81/K80</f>
        <v>0.91183210808482829</v>
      </c>
      <c r="W81" s="259">
        <f>L81/L80</f>
        <v>0.86066463327149534</v>
      </c>
      <c r="Y81" s="103">
        <f t="shared" si="56"/>
        <v>-4.5318108919697869E-2</v>
      </c>
      <c r="Z81" s="100">
        <f t="shared" si="57"/>
        <v>-5.1167474813332952</v>
      </c>
    </row>
    <row r="82" spans="1:26" ht="20.100000000000001" customHeight="1" thickBot="1">
      <c r="A82" s="22"/>
      <c r="B82" t="s">
        <v>85</v>
      </c>
      <c r="C82" s="9">
        <v>1154588</v>
      </c>
      <c r="D82" s="10">
        <v>1203658</v>
      </c>
      <c r="E82" s="10">
        <v>1142029</v>
      </c>
      <c r="F82" s="10">
        <v>1769307</v>
      </c>
      <c r="G82" s="10">
        <v>1195225</v>
      </c>
      <c r="H82" s="10">
        <v>1115255</v>
      </c>
      <c r="I82" s="32">
        <v>972259.8550000001</v>
      </c>
      <c r="J82" s="32">
        <v>1566906.3159999999</v>
      </c>
      <c r="K82" s="32">
        <v>1862753.551</v>
      </c>
      <c r="L82" s="11">
        <v>2977459.8670000001</v>
      </c>
      <c r="N82" s="74">
        <f t="shared" ref="N82:U82" si="83">C82/C80</f>
        <v>0.12270551793723355</v>
      </c>
      <c r="O82" s="74">
        <f t="shared" si="83"/>
        <v>0.11888225643373775</v>
      </c>
      <c r="P82" s="74">
        <f t="shared" si="83"/>
        <v>0.1250259323692568</v>
      </c>
      <c r="Q82" s="74">
        <f t="shared" si="83"/>
        <v>0.10137667873483459</v>
      </c>
      <c r="R82" s="74">
        <f t="shared" si="83"/>
        <v>0.1108538508061917</v>
      </c>
      <c r="S82" s="74">
        <f t="shared" si="83"/>
        <v>0.10974293453997375</v>
      </c>
      <c r="T82" s="74">
        <f t="shared" si="83"/>
        <v>5.5834162583462667E-2</v>
      </c>
      <c r="U82" s="74">
        <f t="shared" si="83"/>
        <v>8.067185037027258E-2</v>
      </c>
      <c r="V82" s="74">
        <f>K82/K80</f>
        <v>8.8167891915171798E-2</v>
      </c>
      <c r="W82" s="259">
        <f>L82/L80</f>
        <v>0.13933536672850474</v>
      </c>
      <c r="Y82" s="101">
        <f t="shared" si="56"/>
        <v>0.59841856986480124</v>
      </c>
      <c r="Z82" s="100">
        <f t="shared" si="57"/>
        <v>5.1167474813332952</v>
      </c>
    </row>
    <row r="83" spans="1:26" ht="20.100000000000001" customHeight="1" thickBot="1">
      <c r="A83" s="5" t="s">
        <v>11</v>
      </c>
      <c r="B83" s="6"/>
      <c r="C83" s="12">
        <v>15620227</v>
      </c>
      <c r="D83" s="13">
        <v>15852269</v>
      </c>
      <c r="E83" s="13">
        <v>16954742</v>
      </c>
      <c r="F83" s="13">
        <v>23629836</v>
      </c>
      <c r="G83" s="13">
        <v>12564521</v>
      </c>
      <c r="H83" s="13">
        <v>12331357</v>
      </c>
      <c r="I83" s="33">
        <v>21081075.829000004</v>
      </c>
      <c r="J83" s="33">
        <v>24923423.254000001</v>
      </c>
      <c r="K83" s="33">
        <v>33930407.371999979</v>
      </c>
      <c r="L83" s="14">
        <v>35016165.685000002</v>
      </c>
      <c r="N83" s="128">
        <f t="shared" ref="N83:U83" si="84">C83/C92</f>
        <v>6.2100001494831067E-2</v>
      </c>
      <c r="O83" s="128">
        <f t="shared" si="84"/>
        <v>5.4956467689783739E-2</v>
      </c>
      <c r="P83" s="128">
        <f t="shared" si="84"/>
        <v>5.4007018286172319E-2</v>
      </c>
      <c r="Q83" s="128">
        <f t="shared" si="84"/>
        <v>6.7269623987208288E-2</v>
      </c>
      <c r="R83" s="128">
        <f t="shared" si="84"/>
        <v>6.7175687994421418E-2</v>
      </c>
      <c r="S83" s="128">
        <f t="shared" si="84"/>
        <v>6.5719871006889294E-2</v>
      </c>
      <c r="T83" s="128">
        <f t="shared" si="84"/>
        <v>6.7961175864612353E-2</v>
      </c>
      <c r="U83" s="128">
        <f t="shared" si="84"/>
        <v>6.7073064562557724E-2</v>
      </c>
      <c r="V83" s="128">
        <f>K83/K92</f>
        <v>6.9212954305494609E-2</v>
      </c>
      <c r="W83" s="258">
        <f>L83/L92</f>
        <v>6.8685385119841069E-2</v>
      </c>
      <c r="Y83" s="98">
        <f t="shared" si="56"/>
        <v>3.1999566085257551E-2</v>
      </c>
      <c r="Z83" s="97">
        <f t="shared" si="57"/>
        <v>-5.2756918565353972E-2</v>
      </c>
    </row>
    <row r="84" spans="1:26" ht="20.100000000000001" customHeight="1">
      <c r="A84" s="22"/>
      <c r="B84" t="s">
        <v>84</v>
      </c>
      <c r="C84" s="9">
        <v>13946630</v>
      </c>
      <c r="D84" s="10">
        <v>14303160</v>
      </c>
      <c r="E84" s="10">
        <v>15432714</v>
      </c>
      <c r="F84" s="10">
        <v>20351055</v>
      </c>
      <c r="G84" s="10">
        <v>10928410</v>
      </c>
      <c r="H84" s="10">
        <v>10687812</v>
      </c>
      <c r="I84" s="32">
        <v>18760452.156000003</v>
      </c>
      <c r="J84" s="32">
        <v>22295620.749000002</v>
      </c>
      <c r="K84" s="32">
        <v>30048504.985999979</v>
      </c>
      <c r="L84" s="11">
        <v>30098102.805999998</v>
      </c>
      <c r="N84" s="74">
        <f t="shared" ref="N84:U84" si="85">C84/C83</f>
        <v>0.89285706283269761</v>
      </c>
      <c r="O84" s="74">
        <f t="shared" si="85"/>
        <v>0.90227840569700146</v>
      </c>
      <c r="P84" s="74">
        <f t="shared" si="85"/>
        <v>0.91022995218682778</v>
      </c>
      <c r="Q84" s="74">
        <f t="shared" si="85"/>
        <v>0.86124402217603202</v>
      </c>
      <c r="R84" s="74">
        <f t="shared" si="85"/>
        <v>0.86978325715719684</v>
      </c>
      <c r="S84" s="74">
        <f t="shared" si="85"/>
        <v>0.86671823709264117</v>
      </c>
      <c r="T84" s="74">
        <f t="shared" si="85"/>
        <v>0.88991910603501301</v>
      </c>
      <c r="U84" s="74">
        <f t="shared" si="85"/>
        <v>0.89456494486252969</v>
      </c>
      <c r="V84" s="74">
        <f>K84/K83</f>
        <v>0.88559222577435304</v>
      </c>
      <c r="W84" s="259">
        <f>L84/L83</f>
        <v>0.85954878888676345</v>
      </c>
      <c r="Y84" s="103">
        <f t="shared" si="56"/>
        <v>1.6505919353767267E-3</v>
      </c>
      <c r="Z84" s="100">
        <f t="shared" si="57"/>
        <v>-2.6043436887589588</v>
      </c>
    </row>
    <row r="85" spans="1:26" ht="20.100000000000001" customHeight="1" thickBot="1">
      <c r="A85" s="22"/>
      <c r="B85" t="s">
        <v>85</v>
      </c>
      <c r="C85" s="9">
        <v>1673597</v>
      </c>
      <c r="D85" s="10">
        <v>1549109</v>
      </c>
      <c r="E85" s="10">
        <v>1522028</v>
      </c>
      <c r="F85" s="10">
        <v>3278781</v>
      </c>
      <c r="G85" s="10">
        <v>1636111</v>
      </c>
      <c r="H85" s="10">
        <v>1643545</v>
      </c>
      <c r="I85" s="32">
        <v>2320623.6730000004</v>
      </c>
      <c r="J85" s="32">
        <v>2627802.5050000004</v>
      </c>
      <c r="K85" s="32">
        <v>3881902.3859999995</v>
      </c>
      <c r="L85" s="11">
        <v>4918062.8790000007</v>
      </c>
      <c r="N85" s="74">
        <f t="shared" ref="N85:U85" si="86">C85/C83</f>
        <v>0.10714293716730237</v>
      </c>
      <c r="O85" s="74">
        <f t="shared" si="86"/>
        <v>9.7721594302998524E-2</v>
      </c>
      <c r="P85" s="74">
        <f t="shared" si="86"/>
        <v>8.9770047813172271E-2</v>
      </c>
      <c r="Q85" s="74">
        <f t="shared" si="86"/>
        <v>0.13875597782396798</v>
      </c>
      <c r="R85" s="74">
        <f t="shared" si="86"/>
        <v>0.13021674284280316</v>
      </c>
      <c r="S85" s="74">
        <f t="shared" si="86"/>
        <v>0.13328176290735885</v>
      </c>
      <c r="T85" s="74">
        <f t="shared" si="86"/>
        <v>0.11008089396498703</v>
      </c>
      <c r="U85" s="74">
        <f t="shared" si="86"/>
        <v>0.10543505513747034</v>
      </c>
      <c r="V85" s="74">
        <f>K85/K83</f>
        <v>0.11440777422564692</v>
      </c>
      <c r="W85" s="259">
        <f>L85/L83</f>
        <v>0.14045121111323644</v>
      </c>
      <c r="Y85" s="101">
        <f t="shared" si="56"/>
        <v>0.26692080067157087</v>
      </c>
      <c r="Z85" s="100">
        <f t="shared" si="57"/>
        <v>2.6043436887589517</v>
      </c>
    </row>
    <row r="86" spans="1:26" ht="20.100000000000001" customHeight="1" thickBot="1">
      <c r="A86" s="5" t="s">
        <v>6</v>
      </c>
      <c r="B86" s="6"/>
      <c r="C86" s="12">
        <v>104024643</v>
      </c>
      <c r="D86" s="13">
        <v>116913448</v>
      </c>
      <c r="E86" s="13">
        <v>134343737</v>
      </c>
      <c r="F86" s="13">
        <v>142506462</v>
      </c>
      <c r="G86" s="13">
        <v>69368984</v>
      </c>
      <c r="H86" s="13">
        <v>66475834</v>
      </c>
      <c r="I86" s="33">
        <v>105498156.94000004</v>
      </c>
      <c r="J86" s="33">
        <v>132081115.87499993</v>
      </c>
      <c r="K86" s="33">
        <v>179069390.74800003</v>
      </c>
      <c r="L86" s="14">
        <v>196270581.61399984</v>
      </c>
      <c r="N86" s="128">
        <f t="shared" ref="N86:U86" si="87">C86/C92</f>
        <v>0.41356188266657506</v>
      </c>
      <c r="O86" s="128">
        <f t="shared" si="87"/>
        <v>0.40531422520733223</v>
      </c>
      <c r="P86" s="128">
        <f t="shared" si="87"/>
        <v>0.42793365188286109</v>
      </c>
      <c r="Q86" s="128">
        <f t="shared" si="87"/>
        <v>0.40568864356432205</v>
      </c>
      <c r="R86" s="128">
        <f t="shared" si="87"/>
        <v>0.3708783825244123</v>
      </c>
      <c r="S86" s="128">
        <f t="shared" si="87"/>
        <v>0.35428243911480184</v>
      </c>
      <c r="T86" s="128">
        <f t="shared" si="87"/>
        <v>0.34010497639445758</v>
      </c>
      <c r="U86" s="128">
        <f t="shared" si="87"/>
        <v>0.35545218336557072</v>
      </c>
      <c r="V86" s="128">
        <f>K86/K92</f>
        <v>0.36527476441623236</v>
      </c>
      <c r="W86" s="258">
        <f>L86/L92</f>
        <v>0.38499133820433246</v>
      </c>
      <c r="Y86" s="98">
        <f t="shared" si="56"/>
        <v>9.6058800413336046E-2</v>
      </c>
      <c r="Z86" s="123">
        <f t="shared" si="57"/>
        <v>1.97165737881001</v>
      </c>
    </row>
    <row r="87" spans="1:26" ht="20.100000000000001" customHeight="1">
      <c r="A87" s="22"/>
      <c r="B87" t="s">
        <v>84</v>
      </c>
      <c r="C87" s="9">
        <v>76633515</v>
      </c>
      <c r="D87" s="10">
        <v>87862243</v>
      </c>
      <c r="E87" s="10">
        <v>99893868</v>
      </c>
      <c r="F87" s="10">
        <v>105364364</v>
      </c>
      <c r="G87" s="10">
        <v>52265361</v>
      </c>
      <c r="H87" s="10">
        <v>50948029</v>
      </c>
      <c r="I87" s="32">
        <v>81061761.216000035</v>
      </c>
      <c r="J87" s="32">
        <v>99486003.03899996</v>
      </c>
      <c r="K87" s="32">
        <v>139071913.78900003</v>
      </c>
      <c r="L87" s="11">
        <v>149676012.27799985</v>
      </c>
      <c r="N87" s="74">
        <f t="shared" ref="N87:U87" si="88">C87/C86</f>
        <v>0.73668616195106773</v>
      </c>
      <c r="O87" s="74">
        <f t="shared" si="88"/>
        <v>0.75151528334020223</v>
      </c>
      <c r="P87" s="74">
        <f t="shared" si="88"/>
        <v>0.74356922198762421</v>
      </c>
      <c r="Q87" s="74">
        <f t="shared" si="88"/>
        <v>0.73936551733352274</v>
      </c>
      <c r="R87" s="74">
        <f t="shared" si="88"/>
        <v>0.75343990910981196</v>
      </c>
      <c r="S87" s="74">
        <f t="shared" si="88"/>
        <v>0.76641428823593249</v>
      </c>
      <c r="T87" s="74">
        <f t="shared" si="88"/>
        <v>0.76837134948340646</v>
      </c>
      <c r="U87" s="74">
        <f t="shared" si="88"/>
        <v>0.7532189774437732</v>
      </c>
      <c r="V87" s="74">
        <f>K87/K86</f>
        <v>0.77663699646307804</v>
      </c>
      <c r="W87" s="259">
        <f>L87/L86</f>
        <v>0.76260034003650989</v>
      </c>
      <c r="Y87" s="103">
        <f t="shared" si="56"/>
        <v>7.6249029729240345E-2</v>
      </c>
      <c r="Z87" s="100">
        <f t="shared" si="57"/>
        <v>-1.403665642656815</v>
      </c>
    </row>
    <row r="88" spans="1:26" ht="20.100000000000001" customHeight="1" thickBot="1">
      <c r="A88" s="22"/>
      <c r="B88" t="s">
        <v>85</v>
      </c>
      <c r="C88" s="9">
        <v>27391128</v>
      </c>
      <c r="D88" s="10">
        <v>29051205</v>
      </c>
      <c r="E88" s="10">
        <v>34449869</v>
      </c>
      <c r="F88" s="10">
        <v>37142098</v>
      </c>
      <c r="G88" s="10">
        <v>17103623</v>
      </c>
      <c r="H88" s="10">
        <v>15527805</v>
      </c>
      <c r="I88" s="32">
        <v>24436395.724000003</v>
      </c>
      <c r="J88" s="32">
        <v>32595112.835999969</v>
      </c>
      <c r="K88" s="32">
        <v>39997476.958999977</v>
      </c>
      <c r="L88" s="11">
        <v>46594569.336000003</v>
      </c>
      <c r="N88" s="74">
        <f t="shared" ref="N88:U88" si="89">C88/C86</f>
        <v>0.26331383804893232</v>
      </c>
      <c r="O88" s="74">
        <f t="shared" si="89"/>
        <v>0.24848471665979777</v>
      </c>
      <c r="P88" s="74">
        <f t="shared" si="89"/>
        <v>0.25643077801237579</v>
      </c>
      <c r="Q88" s="74">
        <f t="shared" si="89"/>
        <v>0.26063448266647726</v>
      </c>
      <c r="R88" s="74">
        <f t="shared" si="89"/>
        <v>0.24656009089018804</v>
      </c>
      <c r="S88" s="74">
        <f t="shared" si="89"/>
        <v>0.23358571176406753</v>
      </c>
      <c r="T88" s="74">
        <f t="shared" si="89"/>
        <v>0.23162865051659351</v>
      </c>
      <c r="U88" s="74">
        <f t="shared" si="89"/>
        <v>0.24678102255622686</v>
      </c>
      <c r="V88" s="74">
        <f>K88/K86</f>
        <v>0.22336300353692187</v>
      </c>
      <c r="W88" s="259">
        <f>L88/L86</f>
        <v>0.23739965996349013</v>
      </c>
      <c r="Y88" s="101">
        <f t="shared" si="56"/>
        <v>0.16493771304031193</v>
      </c>
      <c r="Z88" s="100">
        <f t="shared" si="57"/>
        <v>1.4036656426568261</v>
      </c>
    </row>
    <row r="89" spans="1:26" ht="20.100000000000001" customHeight="1" thickBot="1">
      <c r="A89" s="5" t="s">
        <v>7</v>
      </c>
      <c r="B89" s="6"/>
      <c r="C89" s="12">
        <v>3363918</v>
      </c>
      <c r="D89" s="13">
        <v>4425759</v>
      </c>
      <c r="E89" s="13">
        <v>6896252</v>
      </c>
      <c r="F89" s="13">
        <v>5370912</v>
      </c>
      <c r="G89" s="13">
        <v>2279028</v>
      </c>
      <c r="H89" s="13">
        <v>2016613</v>
      </c>
      <c r="I89" s="33">
        <v>3155897.2859999998</v>
      </c>
      <c r="J89" s="33">
        <v>3716294.9010000001</v>
      </c>
      <c r="K89" s="33">
        <v>5866541.9910000004</v>
      </c>
      <c r="L89" s="14">
        <v>7888485.3110000007</v>
      </c>
      <c r="N89" s="128">
        <f t="shared" ref="N89:U89" si="90">C89/C92</f>
        <v>1.3373641293976658E-2</v>
      </c>
      <c r="O89" s="128">
        <f t="shared" si="90"/>
        <v>1.5343171471936895E-2</v>
      </c>
      <c r="P89" s="128">
        <f t="shared" si="90"/>
        <v>2.1967070207854086E-2</v>
      </c>
      <c r="Q89" s="128">
        <f t="shared" si="90"/>
        <v>1.5289959300114687E-2</v>
      </c>
      <c r="R89" s="128">
        <f t="shared" si="90"/>
        <v>1.2184728240618982E-2</v>
      </c>
      <c r="S89" s="128">
        <f t="shared" si="90"/>
        <v>1.0747523263726452E-2</v>
      </c>
      <c r="T89" s="128">
        <f t="shared" si="90"/>
        <v>1.0173982210597302E-2</v>
      </c>
      <c r="U89" s="128">
        <f t="shared" si="90"/>
        <v>1.0001165782404004E-2</v>
      </c>
      <c r="V89" s="128">
        <f>K89/K92</f>
        <v>1.1966867898244599E-2</v>
      </c>
      <c r="W89" s="258">
        <f>L89/L92</f>
        <v>1.5473528897264362E-2</v>
      </c>
      <c r="Y89" s="61">
        <f t="shared" si="56"/>
        <v>0.34465675403021251</v>
      </c>
      <c r="Z89" s="123">
        <f t="shared" si="57"/>
        <v>0.35066609990197628</v>
      </c>
    </row>
    <row r="90" spans="1:26" ht="20.100000000000001" customHeight="1">
      <c r="A90" s="22"/>
      <c r="B90" t="s">
        <v>84</v>
      </c>
      <c r="C90" s="9">
        <v>3313694</v>
      </c>
      <c r="D90" s="10">
        <v>4364618</v>
      </c>
      <c r="E90" s="10">
        <v>6849465</v>
      </c>
      <c r="F90" s="10">
        <v>5310834</v>
      </c>
      <c r="G90" s="10">
        <v>2234782</v>
      </c>
      <c r="H90" s="10">
        <v>2005284</v>
      </c>
      <c r="I90" s="32">
        <v>3041116.1349999998</v>
      </c>
      <c r="J90" s="32">
        <v>3679056.2390000001</v>
      </c>
      <c r="K90" s="32">
        <v>5813501.4460000005</v>
      </c>
      <c r="L90" s="11">
        <v>7837779.5700000003</v>
      </c>
      <c r="N90" s="74">
        <f t="shared" ref="N90:U90" si="91">C90/C89</f>
        <v>0.98506979064293476</v>
      </c>
      <c r="O90" s="74">
        <f t="shared" si="91"/>
        <v>0.98618519444913288</v>
      </c>
      <c r="P90" s="74">
        <f t="shared" si="91"/>
        <v>0.99321559014954786</v>
      </c>
      <c r="Q90" s="74">
        <f t="shared" si="91"/>
        <v>0.98881419021573991</v>
      </c>
      <c r="R90" s="74">
        <f t="shared" si="91"/>
        <v>0.98058558297660225</v>
      </c>
      <c r="S90" s="74">
        <f t="shared" si="91"/>
        <v>0.99438216455016404</v>
      </c>
      <c r="T90" s="74">
        <f t="shared" si="91"/>
        <v>0.96362963030857018</v>
      </c>
      <c r="U90" s="74">
        <f t="shared" si="91"/>
        <v>0.98997962675406093</v>
      </c>
      <c r="V90" s="74">
        <f>K90/K89</f>
        <v>0.99095880587211838</v>
      </c>
      <c r="W90" s="259">
        <f>L90/L89</f>
        <v>0.99357218287149573</v>
      </c>
      <c r="Y90" s="103">
        <f t="shared" si="56"/>
        <v>0.3482029105527808</v>
      </c>
      <c r="Z90" s="100">
        <f t="shared" si="57"/>
        <v>0.26133769993773592</v>
      </c>
    </row>
    <row r="91" spans="1:26" ht="20.100000000000001" customHeight="1" thickBot="1">
      <c r="A91" s="22"/>
      <c r="B91" t="s">
        <v>85</v>
      </c>
      <c r="C91" s="9">
        <v>50224</v>
      </c>
      <c r="D91" s="10">
        <v>61141</v>
      </c>
      <c r="E91" s="10">
        <v>46787</v>
      </c>
      <c r="F91" s="10">
        <v>60078</v>
      </c>
      <c r="G91" s="10">
        <v>44246</v>
      </c>
      <c r="H91" s="10">
        <v>11329</v>
      </c>
      <c r="I91" s="32">
        <v>114781.151</v>
      </c>
      <c r="J91" s="32">
        <v>37238.662000000004</v>
      </c>
      <c r="K91" s="32">
        <v>53040.544999999998</v>
      </c>
      <c r="L91" s="11">
        <v>50705.740999999995</v>
      </c>
      <c r="N91" s="74">
        <f t="shared" ref="N91:U91" si="92">C91/C89</f>
        <v>1.4930209357065185E-2</v>
      </c>
      <c r="O91" s="74">
        <f t="shared" si="92"/>
        <v>1.3814805550867094E-2</v>
      </c>
      <c r="P91" s="74">
        <f t="shared" si="92"/>
        <v>6.784409850452101E-3</v>
      </c>
      <c r="Q91" s="74">
        <f t="shared" si="92"/>
        <v>1.1185809784260103E-2</v>
      </c>
      <c r="R91" s="74">
        <f t="shared" si="92"/>
        <v>1.9414417023397693E-2</v>
      </c>
      <c r="S91" s="74">
        <f t="shared" si="92"/>
        <v>5.6178354498359374E-3</v>
      </c>
      <c r="T91" s="74">
        <f t="shared" si="92"/>
        <v>3.6370369691429816E-2</v>
      </c>
      <c r="U91" s="74">
        <f t="shared" si="92"/>
        <v>1.0020373245939022E-2</v>
      </c>
      <c r="V91" s="74">
        <f>K91/K89</f>
        <v>9.0411941278815931E-3</v>
      </c>
      <c r="W91" s="259">
        <f>L91/L89</f>
        <v>6.4278171285042521E-3</v>
      </c>
      <c r="Y91" s="101">
        <f t="shared" si="56"/>
        <v>-4.4019230948701672E-2</v>
      </c>
      <c r="Z91" s="100">
        <f t="shared" si="57"/>
        <v>-0.26133769993773409</v>
      </c>
    </row>
    <row r="92" spans="1:26" ht="20.100000000000001" customHeight="1" thickBot="1">
      <c r="A92" s="71" t="s">
        <v>20</v>
      </c>
      <c r="B92" s="96"/>
      <c r="C92" s="80">
        <f t="shared" ref="C92:I93" si="93">C54+C57+C60+C63+C65+C68+C71+C74+C77+C80+C83+C86+C89</f>
        <v>251533440</v>
      </c>
      <c r="D92" s="80">
        <f t="shared" si="93"/>
        <v>288451381</v>
      </c>
      <c r="E92" s="80">
        <f t="shared" si="93"/>
        <v>313935902</v>
      </c>
      <c r="F92" s="80">
        <f t="shared" si="93"/>
        <v>351270523</v>
      </c>
      <c r="G92" s="80">
        <f t="shared" si="93"/>
        <v>187039707</v>
      </c>
      <c r="H92" s="80">
        <f t="shared" si="93"/>
        <v>187635137</v>
      </c>
      <c r="I92" s="80">
        <f t="shared" si="93"/>
        <v>310192923.54500008</v>
      </c>
      <c r="J92" s="80">
        <f t="shared" ref="J92:K92" si="94">J54+J57+J60+J63+J65+J68+J71+J74+J77+J80+J83+J86+J89</f>
        <v>371586171.23799998</v>
      </c>
      <c r="K92" s="80">
        <f t="shared" si="94"/>
        <v>490232034.05300015</v>
      </c>
      <c r="L92" s="80">
        <v>509805188.16199988</v>
      </c>
      <c r="N92" s="85">
        <f>N54+N57+N60+N63+N65+N68+N71+N74+N77+N80+N83+N86+N89</f>
        <v>1</v>
      </c>
      <c r="O92" s="85">
        <f t="shared" ref="O92:W92" si="95">O54+O57+O60+O63+O65+O68+O71+O74+O77+O80+O83+O86+O89</f>
        <v>1.0000000000000002</v>
      </c>
      <c r="P92" s="85">
        <f t="shared" si="95"/>
        <v>0.99999999999999978</v>
      </c>
      <c r="Q92" s="85">
        <f t="shared" si="95"/>
        <v>1.0000000000000002</v>
      </c>
      <c r="R92" s="85">
        <f t="shared" ref="R92:S92" si="96">R54+R57+R60+R63+R65+R68+R71+R74+R77+R80+R83+R86+R89</f>
        <v>1</v>
      </c>
      <c r="S92" s="85">
        <f t="shared" si="96"/>
        <v>1</v>
      </c>
      <c r="T92" s="85">
        <f t="shared" ref="T92:V92" si="97">T54+T57+T60+T63+T65+T68+T71+T74+T77+T80+T83+T86+T89</f>
        <v>0.99999999999999989</v>
      </c>
      <c r="U92" s="85"/>
      <c r="V92" s="85">
        <f t="shared" si="97"/>
        <v>0.99999999999999989</v>
      </c>
      <c r="W92" s="260">
        <f t="shared" si="95"/>
        <v>0.99999999999999989</v>
      </c>
      <c r="Y92" s="89">
        <f t="shared" si="56"/>
        <v>3.9926305809064346E-2</v>
      </c>
      <c r="Z92" s="126">
        <f t="shared" si="57"/>
        <v>0</v>
      </c>
    </row>
    <row r="93" spans="1:26" ht="20.100000000000001" customHeight="1">
      <c r="A93" s="22"/>
      <c r="B93" t="s">
        <v>84</v>
      </c>
      <c r="C93" s="248">
        <f>C55+C58+C61+C64+C66+C69+C72+C75+C78+C81+C84+C87+C90</f>
        <v>118699269</v>
      </c>
      <c r="D93" s="249">
        <f t="shared" si="93"/>
        <v>131894498</v>
      </c>
      <c r="E93" s="249">
        <f t="shared" si="93"/>
        <v>150454647</v>
      </c>
      <c r="F93" s="249">
        <f t="shared" si="93"/>
        <v>163617233</v>
      </c>
      <c r="G93" s="249">
        <f t="shared" ref="G93" si="98">G55+G58+G61+G64+G66+G69+G72+G75+G78+G81+G84+G87+G90</f>
        <v>83129078</v>
      </c>
      <c r="H93" s="249">
        <f t="shared" ref="H93:L93" si="99">H55+H58+H61+H64+H66+H69+H72+H75+H78+H81+H84+H87+H90</f>
        <v>84875254</v>
      </c>
      <c r="I93" s="249">
        <f t="shared" ref="I93" si="100">I55+I58+I61+I64+I66+I69+I72+I75+I78+I81+I84+I87+I90</f>
        <v>140507237.26600003</v>
      </c>
      <c r="J93" s="249">
        <f t="shared" ref="J93:K93" si="101">J55+J58+J61+J64+J66+J69+J72+J75+J78+J81+J84+J87+J90</f>
        <v>164065166.27899995</v>
      </c>
      <c r="K93" s="249">
        <f t="shared" si="101"/>
        <v>215437076.26400003</v>
      </c>
      <c r="L93" s="203">
        <f t="shared" si="99"/>
        <v>229730663.70599985</v>
      </c>
      <c r="N93" s="92">
        <f t="shared" ref="N93:U93" si="102">C93/C92</f>
        <v>0.47190253908188112</v>
      </c>
      <c r="O93" s="92">
        <f t="shared" si="102"/>
        <v>0.45725036067690034</v>
      </c>
      <c r="P93" s="92">
        <f t="shared" si="102"/>
        <v>0.47925275841818182</v>
      </c>
      <c r="Q93" s="92">
        <f t="shared" si="102"/>
        <v>0.46578697125690788</v>
      </c>
      <c r="R93" s="92">
        <f t="shared" si="102"/>
        <v>0.4444461517468053</v>
      </c>
      <c r="S93" s="92">
        <f t="shared" si="102"/>
        <v>0.45234200457881191</v>
      </c>
      <c r="T93" s="92">
        <f t="shared" si="102"/>
        <v>0.45296725553965278</v>
      </c>
      <c r="U93" s="92">
        <f t="shared" si="102"/>
        <v>0.44152656632078119</v>
      </c>
      <c r="V93" s="92">
        <f>K93/K92</f>
        <v>0.43945940146520213</v>
      </c>
      <c r="W93" s="259">
        <f>L93/L92</f>
        <v>0.45062441309051321</v>
      </c>
      <c r="Y93" s="103">
        <f t="shared" si="56"/>
        <v>6.6346924539972096E-2</v>
      </c>
      <c r="Z93" s="100">
        <f t="shared" si="57"/>
        <v>1.1165011625311083</v>
      </c>
    </row>
    <row r="94" spans="1:26" ht="20.100000000000001" customHeight="1" thickBot="1">
      <c r="A94" s="28"/>
      <c r="B94" s="23" t="s">
        <v>85</v>
      </c>
      <c r="C94" s="29">
        <f>C56+C59+C62+C67+C70+C73+C76+C79+C82+C85+C88+C91</f>
        <v>132834171</v>
      </c>
      <c r="D94" s="30">
        <f t="shared" ref="D94:F94" si="103">D56+D59+D62+D67+D70+D73+D76+D79+D82+D85+D88+D91</f>
        <v>156556883</v>
      </c>
      <c r="E94" s="30">
        <f t="shared" si="103"/>
        <v>163481255</v>
      </c>
      <c r="F94" s="30">
        <f t="shared" si="103"/>
        <v>187653290</v>
      </c>
      <c r="G94" s="30">
        <f t="shared" ref="G94" si="104">G56+G59+G62+G67+G70+G73+G76+G79+G82+G85+G88+G91</f>
        <v>103910629</v>
      </c>
      <c r="H94" s="30">
        <f t="shared" ref="H94:L94" si="105">H56+H59+H62+H67+H70+H73+H76+H79+H82+H85+H88+H91</f>
        <v>102759883</v>
      </c>
      <c r="I94" s="30">
        <f t="shared" ref="I94" si="106">I56+I59+I62+I67+I70+I73+I76+I79+I82+I85+I88+I91</f>
        <v>169685686.27900001</v>
      </c>
      <c r="J94" s="30">
        <f t="shared" ref="J94:K94" si="107">J56+J59+J62+J67+J70+J73+J76+J79+J82+J85+J88+J91</f>
        <v>207521004.95900002</v>
      </c>
      <c r="K94" s="30">
        <f t="shared" si="107"/>
        <v>274794957.78900015</v>
      </c>
      <c r="L94" s="40">
        <f t="shared" si="105"/>
        <v>280074524.45600003</v>
      </c>
      <c r="N94" s="192">
        <f t="shared" ref="N94:U94" si="108">C94/C92</f>
        <v>0.52809746091811893</v>
      </c>
      <c r="O94" s="192">
        <f t="shared" si="108"/>
        <v>0.54274963932309961</v>
      </c>
      <c r="P94" s="192">
        <f t="shared" si="108"/>
        <v>0.52074724158181818</v>
      </c>
      <c r="Q94" s="192">
        <f t="shared" si="108"/>
        <v>0.53421302874309207</v>
      </c>
      <c r="R94" s="192">
        <f t="shared" si="108"/>
        <v>0.55555384825319476</v>
      </c>
      <c r="S94" s="192">
        <f t="shared" si="108"/>
        <v>0.54765799542118809</v>
      </c>
      <c r="T94" s="192">
        <f t="shared" si="108"/>
        <v>0.54703274446034711</v>
      </c>
      <c r="U94" s="192">
        <f t="shared" si="108"/>
        <v>0.55847343367921876</v>
      </c>
      <c r="V94" s="192">
        <f>K94/K92</f>
        <v>0.56054059853479798</v>
      </c>
      <c r="W94" s="261">
        <f>L94/L92</f>
        <v>0.54937558690948674</v>
      </c>
      <c r="Y94" s="101">
        <f t="shared" si="56"/>
        <v>1.9212749424077E-2</v>
      </c>
      <c r="Z94" s="102">
        <f t="shared" si="57"/>
        <v>-1.116501162531125</v>
      </c>
    </row>
    <row r="97" spans="1:14">
      <c r="A97" s="1" t="s">
        <v>26</v>
      </c>
      <c r="N97" s="1" t="str">
        <f>Y3</f>
        <v>VARIAÇÃO (JAN-DEZ)</v>
      </c>
    </row>
    <row r="98" spans="1:14" ht="15.75" thickBot="1"/>
    <row r="99" spans="1:14" ht="24" customHeight="1">
      <c r="A99" s="378" t="s">
        <v>36</v>
      </c>
      <c r="B99" s="379"/>
      <c r="C99" s="382">
        <v>2016</v>
      </c>
      <c r="D99" s="376">
        <v>2017</v>
      </c>
      <c r="E99" s="384">
        <v>2018</v>
      </c>
      <c r="F99" s="384">
        <v>2019</v>
      </c>
      <c r="G99" s="384">
        <v>2020</v>
      </c>
      <c r="H99" s="376">
        <v>2021</v>
      </c>
      <c r="I99" s="376">
        <v>2022</v>
      </c>
      <c r="J99" s="376">
        <v>2023</v>
      </c>
      <c r="K99" s="376">
        <v>2024</v>
      </c>
      <c r="L99" s="455">
        <v>2025</v>
      </c>
      <c r="N99" s="392" t="s">
        <v>89</v>
      </c>
    </row>
    <row r="100" spans="1:14" ht="21.75" customHeight="1" thickBot="1">
      <c r="A100" s="380"/>
      <c r="B100" s="381"/>
      <c r="C100" s="383"/>
      <c r="D100" s="377"/>
      <c r="E100" s="385"/>
      <c r="F100" s="385"/>
      <c r="G100" s="385"/>
      <c r="H100" s="377"/>
      <c r="I100" s="377"/>
      <c r="J100" s="377"/>
      <c r="K100" s="377"/>
      <c r="L100" s="456"/>
      <c r="N100" s="393"/>
    </row>
    <row r="101" spans="1:14" ht="20.100000000000001" customHeight="1" thickBot="1">
      <c r="A101" s="5" t="s">
        <v>10</v>
      </c>
      <c r="B101" s="6"/>
      <c r="C101" s="108">
        <f>C54/C7</f>
        <v>8.3407750570927028</v>
      </c>
      <c r="D101" s="127">
        <f t="shared" ref="D101:H116" si="109">D54/D7</f>
        <v>8.3926113663102786</v>
      </c>
      <c r="E101" s="127">
        <f t="shared" si="109"/>
        <v>8.7688624445989944</v>
      </c>
      <c r="F101" s="127">
        <f t="shared" si="109"/>
        <v>8.861632720002369</v>
      </c>
      <c r="G101" s="127">
        <f t="shared" ref="G101" si="110">G54/G7</f>
        <v>8.7098588037958002</v>
      </c>
      <c r="H101" s="127">
        <f t="shared" si="109"/>
        <v>8.7108279571319205</v>
      </c>
      <c r="I101" s="127">
        <f t="shared" ref="I101:K101" si="111">I54/I7</f>
        <v>9.5577571219594279</v>
      </c>
      <c r="J101" s="127">
        <f t="shared" si="111"/>
        <v>10.562957066369142</v>
      </c>
      <c r="K101" s="127">
        <f t="shared" si="111"/>
        <v>11.949522364641055</v>
      </c>
      <c r="L101" s="268">
        <f t="shared" ref="L101" si="112">L54/L7</f>
        <v>12.624195752959332</v>
      </c>
      <c r="N101" s="21">
        <f>(L101-K101)/K101</f>
        <v>5.6460280815461991E-2</v>
      </c>
    </row>
    <row r="102" spans="1:14" ht="20.100000000000001" customHeight="1">
      <c r="A102" s="22"/>
      <c r="B102" t="s">
        <v>84</v>
      </c>
      <c r="C102" s="198">
        <f t="shared" ref="C102:H117" si="113">C55/C8</f>
        <v>12.225370006305871</v>
      </c>
      <c r="D102" s="199">
        <f t="shared" si="113"/>
        <v>10.274031328876129</v>
      </c>
      <c r="E102" s="199">
        <f t="shared" si="109"/>
        <v>8.6433807047860629</v>
      </c>
      <c r="F102" s="199">
        <f t="shared" si="109"/>
        <v>10.245187320357379</v>
      </c>
      <c r="G102" s="199">
        <f t="shared" ref="G102" si="114">G55/G8</f>
        <v>9.1468445625050308</v>
      </c>
      <c r="H102" s="199">
        <f t="shared" si="109"/>
        <v>8.0684115082376238</v>
      </c>
      <c r="I102" s="199">
        <f t="shared" ref="I102:K102" si="115">I55/I8</f>
        <v>10.107246468428162</v>
      </c>
      <c r="J102" s="199">
        <f t="shared" si="115"/>
        <v>10.993120327405505</v>
      </c>
      <c r="K102" s="199">
        <f t="shared" si="115"/>
        <v>11.508214177815965</v>
      </c>
      <c r="L102" s="272">
        <f t="shared" ref="L102" si="116">L55/L8</f>
        <v>12.059545102488729</v>
      </c>
      <c r="N102" s="197">
        <f t="shared" ref="N102:N141" si="117">(L102-K102)/K102</f>
        <v>4.7907600271773459E-2</v>
      </c>
    </row>
    <row r="103" spans="1:14" ht="20.100000000000001" customHeight="1" thickBot="1">
      <c r="A103" s="22"/>
      <c r="B103" t="s">
        <v>85</v>
      </c>
      <c r="C103" s="198">
        <f t="shared" si="113"/>
        <v>8.2495943768684015</v>
      </c>
      <c r="D103" s="199">
        <f t="shared" si="113"/>
        <v>8.3579180887917683</v>
      </c>
      <c r="E103" s="199">
        <f t="shared" si="109"/>
        <v>8.7750040648325314</v>
      </c>
      <c r="F103" s="199">
        <f t="shared" si="109"/>
        <v>8.8034407377527817</v>
      </c>
      <c r="G103" s="199">
        <f t="shared" ref="G103" si="118">G56/G9</f>
        <v>8.6897796112512857</v>
      </c>
      <c r="H103" s="199">
        <f t="shared" si="109"/>
        <v>8.7919664905490702</v>
      </c>
      <c r="I103" s="199">
        <f t="shared" ref="I103:K103" si="119">I56/I9</f>
        <v>9.5023762943491548</v>
      </c>
      <c r="J103" s="199">
        <f t="shared" si="119"/>
        <v>10.520485884543229</v>
      </c>
      <c r="K103" s="199">
        <f t="shared" si="119"/>
        <v>11.988640410422404</v>
      </c>
      <c r="L103" s="272">
        <f t="shared" ref="L103" si="120">L56/L9</f>
        <v>12.677870721981932</v>
      </c>
      <c r="N103" s="31">
        <f t="shared" si="117"/>
        <v>5.7490281463471182E-2</v>
      </c>
    </row>
    <row r="104" spans="1:14" ht="20.100000000000001" customHeight="1" thickBot="1">
      <c r="A104" s="5" t="s">
        <v>17</v>
      </c>
      <c r="B104" s="6"/>
      <c r="C104" s="108">
        <f t="shared" si="113"/>
        <v>5.2730976957792945</v>
      </c>
      <c r="D104" s="127">
        <f t="shared" si="113"/>
        <v>6.1131859492436869</v>
      </c>
      <c r="E104" s="127">
        <f t="shared" si="109"/>
        <v>5.6729808754556217</v>
      </c>
      <c r="F104" s="127">
        <f t="shared" si="109"/>
        <v>6.9424964576496411</v>
      </c>
      <c r="G104" s="127">
        <f t="shared" ref="G104" si="121">G57/G10</f>
        <v>6.4647493741631248</v>
      </c>
      <c r="H104" s="127">
        <f t="shared" si="109"/>
        <v>5.5641234748813355</v>
      </c>
      <c r="I104" s="127">
        <f t="shared" ref="I104:K104" si="122">I57/I10</f>
        <v>5.7348855576795117</v>
      </c>
      <c r="J104" s="127">
        <f t="shared" si="122"/>
        <v>6.8356461995035707</v>
      </c>
      <c r="K104" s="127">
        <f t="shared" si="122"/>
        <v>9.3800136860788896</v>
      </c>
      <c r="L104" s="268">
        <f t="shared" ref="L104" si="123">L57/L10</f>
        <v>11.555921395312948</v>
      </c>
      <c r="N104" s="21">
        <f t="shared" si="117"/>
        <v>0.23197276486529833</v>
      </c>
    </row>
    <row r="105" spans="1:14" ht="20.100000000000001" customHeight="1">
      <c r="A105" s="22"/>
      <c r="B105" t="s">
        <v>84</v>
      </c>
      <c r="C105" s="198">
        <f t="shared" si="113"/>
        <v>5.2620489242623281</v>
      </c>
      <c r="D105" s="199">
        <f t="shared" si="113"/>
        <v>6.0405704704487091</v>
      </c>
      <c r="E105" s="199">
        <f t="shared" si="109"/>
        <v>5.1080959816220677</v>
      </c>
      <c r="F105" s="199">
        <f t="shared" si="109"/>
        <v>5.8357127178738288</v>
      </c>
      <c r="G105" s="199">
        <f t="shared" ref="G105" si="124">G58/G11</f>
        <v>5.2093051654658691</v>
      </c>
      <c r="H105" s="199">
        <f t="shared" si="109"/>
        <v>4.0384331173528523</v>
      </c>
      <c r="I105" s="199">
        <f t="shared" ref="I105:K105" si="125">I58/I11</f>
        <v>4.354032939286971</v>
      </c>
      <c r="J105" s="199">
        <f t="shared" si="125"/>
        <v>5.2106842721268842</v>
      </c>
      <c r="K105" s="199">
        <f t="shared" si="125"/>
        <v>7.2112617058296573</v>
      </c>
      <c r="L105" s="272">
        <f t="shared" ref="L105" si="126">L58/L11</f>
        <v>9.5008632473395327</v>
      </c>
      <c r="N105" s="197">
        <f t="shared" si="117"/>
        <v>0.31750359852547555</v>
      </c>
    </row>
    <row r="106" spans="1:14" ht="20.100000000000001" customHeight="1" thickBot="1">
      <c r="A106" s="22"/>
      <c r="B106" t="s">
        <v>85</v>
      </c>
      <c r="C106" s="198">
        <f t="shared" si="113"/>
        <v>6.8230739450251647</v>
      </c>
      <c r="D106" s="199">
        <f t="shared" si="113"/>
        <v>8.8369933796221538</v>
      </c>
      <c r="E106" s="199">
        <f t="shared" si="109"/>
        <v>12.302329499978937</v>
      </c>
      <c r="F106" s="199">
        <f t="shared" si="109"/>
        <v>11.966287794066815</v>
      </c>
      <c r="G106" s="199">
        <f t="shared" ref="G106" si="127">G59/G12</f>
        <v>13.443973015401587</v>
      </c>
      <c r="H106" s="199">
        <f t="shared" si="109"/>
        <v>12.472071564415018</v>
      </c>
      <c r="I106" s="199">
        <f t="shared" ref="I106:K106" si="128">I59/I12</f>
        <v>13.213979877293546</v>
      </c>
      <c r="J106" s="199">
        <f t="shared" si="128"/>
        <v>14.127170583948518</v>
      </c>
      <c r="K106" s="199">
        <f t="shared" si="128"/>
        <v>15.132958961902872</v>
      </c>
      <c r="L106" s="272">
        <f t="shared" ref="L106" si="129">L59/L12</f>
        <v>14.308671052400886</v>
      </c>
      <c r="N106" s="31">
        <f t="shared" si="117"/>
        <v>-5.4469711546639765E-2</v>
      </c>
    </row>
    <row r="107" spans="1:14" ht="20.100000000000001" customHeight="1" thickBot="1">
      <c r="A107" s="5" t="s">
        <v>14</v>
      </c>
      <c r="B107" s="6"/>
      <c r="C107" s="108">
        <f t="shared" si="113"/>
        <v>13.142143378334337</v>
      </c>
      <c r="D107" s="127">
        <f t="shared" si="113"/>
        <v>14.005606159422275</v>
      </c>
      <c r="E107" s="127">
        <f t="shared" si="109"/>
        <v>15.710852034383059</v>
      </c>
      <c r="F107" s="127">
        <f t="shared" si="109"/>
        <v>16.516943049386594</v>
      </c>
      <c r="G107" s="127">
        <f t="shared" ref="G107" si="130">G60/G13</f>
        <v>16.82118789067847</v>
      </c>
      <c r="H107" s="127">
        <f t="shared" si="109"/>
        <v>16.08776306488986</v>
      </c>
      <c r="I107" s="127">
        <f t="shared" ref="I107:K107" si="131">I60/I13</f>
        <v>16.898197307303679</v>
      </c>
      <c r="J107" s="127">
        <f t="shared" si="131"/>
        <v>16.999311097347181</v>
      </c>
      <c r="K107" s="127">
        <f t="shared" si="131"/>
        <v>17.678225003237859</v>
      </c>
      <c r="L107" s="268">
        <f t="shared" ref="L107" si="132">L60/L13</f>
        <v>18.05299278407016</v>
      </c>
      <c r="N107" s="21">
        <f t="shared" si="117"/>
        <v>2.1199401001155929E-2</v>
      </c>
    </row>
    <row r="108" spans="1:14" ht="20.100000000000001" customHeight="1">
      <c r="A108" s="22"/>
      <c r="B108" t="s">
        <v>84</v>
      </c>
      <c r="C108" s="198">
        <f t="shared" si="113"/>
        <v>5.1147887199188133</v>
      </c>
      <c r="D108" s="199">
        <f t="shared" si="113"/>
        <v>5.2895655371650996</v>
      </c>
      <c r="E108" s="199">
        <f t="shared" si="109"/>
        <v>5.6004374635034688</v>
      </c>
      <c r="F108" s="199">
        <f t="shared" si="109"/>
        <v>6.8182032145974905</v>
      </c>
      <c r="G108" s="199">
        <f t="shared" ref="G108" si="133">G61/G14</f>
        <v>7.5078729790931593</v>
      </c>
      <c r="H108" s="199">
        <f t="shared" si="109"/>
        <v>9.9551261119521879</v>
      </c>
      <c r="I108" s="199">
        <f t="shared" ref="I108:K108" si="134">I61/I14</f>
        <v>11.507583810462325</v>
      </c>
      <c r="J108" s="199">
        <f t="shared" si="134"/>
        <v>12.635048549074311</v>
      </c>
      <c r="K108" s="199">
        <f t="shared" si="134"/>
        <v>12.351854328795973</v>
      </c>
      <c r="L108" s="272">
        <f t="shared" ref="L108" si="135">L61/L14</f>
        <v>10.213216600817374</v>
      </c>
      <c r="N108" s="197">
        <f t="shared" si="117"/>
        <v>-0.1731430497032965</v>
      </c>
    </row>
    <row r="109" spans="1:14" ht="20.100000000000001" customHeight="1" thickBot="1">
      <c r="A109" s="22"/>
      <c r="B109" t="s">
        <v>85</v>
      </c>
      <c r="C109" s="198">
        <f t="shared" si="113"/>
        <v>15.511855204904499</v>
      </c>
      <c r="D109" s="199">
        <f t="shared" si="113"/>
        <v>15.502277012025084</v>
      </c>
      <c r="E109" s="199">
        <f t="shared" si="109"/>
        <v>17.131300009900471</v>
      </c>
      <c r="F109" s="199">
        <f t="shared" si="109"/>
        <v>17.044880398601446</v>
      </c>
      <c r="G109" s="199">
        <f t="shared" ref="G109" si="136">G62/G15</f>
        <v>17.169992446042457</v>
      </c>
      <c r="H109" s="199">
        <f t="shared" si="109"/>
        <v>16.310073120470324</v>
      </c>
      <c r="I109" s="199">
        <f t="shared" ref="I109:K109" si="137">I62/I15</f>
        <v>17.092675417570465</v>
      </c>
      <c r="J109" s="199">
        <f t="shared" si="137"/>
        <v>17.122460220721962</v>
      </c>
      <c r="K109" s="199">
        <f t="shared" si="137"/>
        <v>17.774742414661354</v>
      </c>
      <c r="L109" s="272">
        <f t="shared" ref="L109" si="138">L62/L15</f>
        <v>18.408803428915522</v>
      </c>
      <c r="N109" s="31">
        <f t="shared" si="117"/>
        <v>3.5672022663527793E-2</v>
      </c>
    </row>
    <row r="110" spans="1:14" ht="20.100000000000001" customHeight="1" thickBot="1">
      <c r="A110" s="5" t="s">
        <v>8</v>
      </c>
      <c r="B110" s="6"/>
      <c r="C110" s="108">
        <f t="shared" si="113"/>
        <v>6.3988203266787655</v>
      </c>
      <c r="D110" s="127">
        <f t="shared" si="113"/>
        <v>3.142810838843511</v>
      </c>
      <c r="E110" s="127">
        <f t="shared" si="109"/>
        <v>3.4584985053288277</v>
      </c>
      <c r="F110" s="127">
        <f t="shared" si="109"/>
        <v>2.8007500021904268</v>
      </c>
      <c r="G110" s="127">
        <f t="shared" ref="G110" si="139">G63/G16</f>
        <v>3.0593498746433818</v>
      </c>
      <c r="H110" s="127"/>
      <c r="I110" s="127"/>
      <c r="J110" s="127"/>
      <c r="K110" s="127"/>
      <c r="L110" s="268"/>
      <c r="N110" s="21"/>
    </row>
    <row r="111" spans="1:14" ht="20.100000000000001" customHeight="1" thickBot="1">
      <c r="A111" s="22"/>
      <c r="B111" t="s">
        <v>84</v>
      </c>
      <c r="C111" s="198">
        <f t="shared" si="113"/>
        <v>6.3988203266787655</v>
      </c>
      <c r="D111" s="199">
        <f t="shared" si="113"/>
        <v>3.142810838843511</v>
      </c>
      <c r="E111" s="199">
        <f t="shared" si="109"/>
        <v>3.4584985053288277</v>
      </c>
      <c r="F111" s="199">
        <f t="shared" si="109"/>
        <v>2.8007500021904268</v>
      </c>
      <c r="G111" s="199">
        <f t="shared" ref="G111" si="140">G64/G17</f>
        <v>3.0593498746433818</v>
      </c>
      <c r="H111" s="199"/>
      <c r="I111" s="199"/>
      <c r="J111" s="199"/>
      <c r="K111" s="199"/>
      <c r="L111" s="272"/>
      <c r="N111" s="250"/>
    </row>
    <row r="112" spans="1:14" ht="20.100000000000001" customHeight="1" thickBot="1">
      <c r="A112" s="5" t="s">
        <v>15</v>
      </c>
      <c r="B112" s="6"/>
      <c r="C112" s="108">
        <f t="shared" si="113"/>
        <v>13.75466297322253</v>
      </c>
      <c r="D112" s="127">
        <f t="shared" si="113"/>
        <v>10.495685902002691</v>
      </c>
      <c r="E112" s="127">
        <f t="shared" si="109"/>
        <v>12.950920856147336</v>
      </c>
      <c r="F112" s="127">
        <f t="shared" si="109"/>
        <v>10.068164450557848</v>
      </c>
      <c r="G112" s="127">
        <f t="shared" ref="G112" si="141">G65/G18</f>
        <v>9.1511891531451433</v>
      </c>
      <c r="H112" s="127">
        <f t="shared" si="109"/>
        <v>8.5774050780340083</v>
      </c>
      <c r="I112" s="127">
        <f t="shared" ref="I112:K112" si="142">I65/I18</f>
        <v>9.5351365824242169</v>
      </c>
      <c r="J112" s="127">
        <f t="shared" si="142"/>
        <v>10.383095536169476</v>
      </c>
      <c r="K112" s="127">
        <f t="shared" si="142"/>
        <v>11.79027178329212</v>
      </c>
      <c r="L112" s="268">
        <f t="shared" ref="L112" si="143">L65/L18</f>
        <v>17.506877257031181</v>
      </c>
      <c r="N112" s="21">
        <f t="shared" si="117"/>
        <v>0.4848578199732434</v>
      </c>
    </row>
    <row r="113" spans="1:14" ht="20.100000000000001" customHeight="1">
      <c r="A113" s="22"/>
      <c r="B113" t="s">
        <v>84</v>
      </c>
      <c r="C113" s="198">
        <f t="shared" si="113"/>
        <v>13.797621834183794</v>
      </c>
      <c r="D113" s="199">
        <f t="shared" si="113"/>
        <v>10.172654342518312</v>
      </c>
      <c r="E113" s="199">
        <f t="shared" si="109"/>
        <v>12.269485404754739</v>
      </c>
      <c r="F113" s="199">
        <f t="shared" si="109"/>
        <v>9.5459190190318051</v>
      </c>
      <c r="G113" s="199">
        <f t="shared" ref="G113" si="144">G66/G19</f>
        <v>8.1287145312041584</v>
      </c>
      <c r="H113" s="199">
        <f t="shared" si="109"/>
        <v>8.0172894590072499</v>
      </c>
      <c r="I113" s="199">
        <f t="shared" ref="I113:K113" si="145">I66/I19</f>
        <v>9.2688084212655095</v>
      </c>
      <c r="J113" s="199">
        <f t="shared" si="145"/>
        <v>9.9188637579920123</v>
      </c>
      <c r="K113" s="199">
        <f t="shared" si="145"/>
        <v>11.621190802386147</v>
      </c>
      <c r="L113" s="272"/>
      <c r="N113" s="197"/>
    </row>
    <row r="114" spans="1:14" ht="20.100000000000001" customHeight="1" thickBot="1">
      <c r="A114" s="22"/>
      <c r="B114" t="s">
        <v>85</v>
      </c>
      <c r="C114" s="198">
        <f t="shared" si="113"/>
        <v>10.685618729096991</v>
      </c>
      <c r="D114" s="199">
        <f t="shared" si="113"/>
        <v>13.675536480686695</v>
      </c>
      <c r="E114" s="199">
        <f t="shared" si="109"/>
        <v>14.283318623124448</v>
      </c>
      <c r="F114" s="199">
        <f t="shared" si="109"/>
        <v>12.127423822714681</v>
      </c>
      <c r="G114" s="199">
        <f t="shared" ref="G114" si="146">G67/G20</f>
        <v>10.3056646632909</v>
      </c>
      <c r="H114" s="199">
        <f t="shared" si="109"/>
        <v>11.418387553041018</v>
      </c>
      <c r="I114" s="199">
        <f t="shared" ref="I114:K114" si="147">I67/I20</f>
        <v>13.384548110282578</v>
      </c>
      <c r="J114" s="199">
        <f t="shared" si="147"/>
        <v>14.516796079188557</v>
      </c>
      <c r="K114" s="199">
        <f t="shared" si="147"/>
        <v>13.265172839974671</v>
      </c>
      <c r="L114" s="272">
        <f t="shared" ref="L114" si="148">L67/L20</f>
        <v>17.506877257031181</v>
      </c>
      <c r="N114" s="31">
        <f t="shared" si="117"/>
        <v>0.31976246885182763</v>
      </c>
    </row>
    <row r="115" spans="1:14" ht="20.100000000000001" customHeight="1" thickBot="1">
      <c r="A115" s="5" t="s">
        <v>18</v>
      </c>
      <c r="B115" s="6"/>
      <c r="C115" s="108">
        <f t="shared" si="113"/>
        <v>21.465735798703776</v>
      </c>
      <c r="D115" s="127">
        <f t="shared" si="113"/>
        <v>14.720789007092199</v>
      </c>
      <c r="E115" s="127">
        <f t="shared" si="109"/>
        <v>12.061285530956013</v>
      </c>
      <c r="F115" s="127">
        <f t="shared" si="109"/>
        <v>11.294826300496284</v>
      </c>
      <c r="G115" s="127">
        <f t="shared" ref="G115" si="149">G68/G21</f>
        <v>13.343641876226146</v>
      </c>
      <c r="H115" s="127">
        <f t="shared" si="109"/>
        <v>19.202643817056646</v>
      </c>
      <c r="I115" s="127">
        <f t="shared" ref="I115:K115" si="150">I68/I21</f>
        <v>21.169195073903065</v>
      </c>
      <c r="J115" s="127">
        <f t="shared" si="150"/>
        <v>18.83288083547227</v>
      </c>
      <c r="K115" s="127">
        <f t="shared" si="150"/>
        <v>18.671764492918687</v>
      </c>
      <c r="L115" s="268">
        <f t="shared" ref="L115" si="151">L68/L21</f>
        <v>16.895441833555974</v>
      </c>
      <c r="N115" s="21">
        <f t="shared" si="117"/>
        <v>-9.5134161532317268E-2</v>
      </c>
    </row>
    <row r="116" spans="1:14" ht="20.100000000000001" customHeight="1">
      <c r="A116" s="22"/>
      <c r="B116" t="s">
        <v>84</v>
      </c>
      <c r="C116" s="198">
        <f t="shared" si="113"/>
        <v>13.936639505479068</v>
      </c>
      <c r="D116" s="199">
        <f t="shared" si="113"/>
        <v>11.378264268960125</v>
      </c>
      <c r="E116" s="199">
        <f t="shared" si="109"/>
        <v>15.149018548532325</v>
      </c>
      <c r="F116" s="199">
        <f t="shared" si="109"/>
        <v>19.160603080957063</v>
      </c>
      <c r="G116" s="199">
        <f t="shared" ref="G116" si="152">G69/G22</f>
        <v>16.752188672503127</v>
      </c>
      <c r="H116" s="199">
        <f t="shared" si="109"/>
        <v>18.680670998942119</v>
      </c>
      <c r="I116" s="199">
        <f t="shared" ref="I116:K116" si="153">I69/I22</f>
        <v>21.396684181997294</v>
      </c>
      <c r="J116" s="199">
        <f t="shared" si="153"/>
        <v>19.069355786031362</v>
      </c>
      <c r="K116" s="199">
        <f t="shared" si="153"/>
        <v>24.515162479742251</v>
      </c>
      <c r="L116" s="272">
        <f t="shared" ref="L116" si="154">L69/L22</f>
        <v>20.443375556364114</v>
      </c>
      <c r="N116" s="197">
        <f t="shared" si="117"/>
        <v>-0.16609259378732652</v>
      </c>
    </row>
    <row r="117" spans="1:14" ht="20.100000000000001" customHeight="1" thickBot="1">
      <c r="A117" s="22"/>
      <c r="B117" t="s">
        <v>85</v>
      </c>
      <c r="C117" s="198">
        <f t="shared" si="113"/>
        <v>25.330737054666091</v>
      </c>
      <c r="D117" s="199">
        <f t="shared" si="113"/>
        <v>15.272769528728212</v>
      </c>
      <c r="E117" s="199">
        <f t="shared" si="113"/>
        <v>11.670965318642795</v>
      </c>
      <c r="F117" s="199">
        <f t="shared" si="113"/>
        <v>10.625188347564038</v>
      </c>
      <c r="G117" s="199">
        <f t="shared" ref="G117" si="155">G70/G23</f>
        <v>12.49340404670648</v>
      </c>
      <c r="H117" s="199">
        <f t="shared" si="113"/>
        <v>19.369563116180167</v>
      </c>
      <c r="I117" s="199">
        <f t="shared" ref="I117:K117" si="156">I70/I23</f>
        <v>21.10594283884824</v>
      </c>
      <c r="J117" s="199">
        <f t="shared" si="156"/>
        <v>18.74863815289488</v>
      </c>
      <c r="K117" s="199">
        <f t="shared" si="156"/>
        <v>17.050773705359514</v>
      </c>
      <c r="L117" s="272">
        <f t="shared" ref="L117" si="157">L70/L23</f>
        <v>16.128056829103439</v>
      </c>
      <c r="N117" s="31">
        <f t="shared" si="117"/>
        <v>-5.4115836160915122E-2</v>
      </c>
    </row>
    <row r="118" spans="1:14" ht="20.100000000000001" customHeight="1" thickBot="1">
      <c r="A118" s="5" t="s">
        <v>19</v>
      </c>
      <c r="B118" s="6"/>
      <c r="C118" s="108">
        <f t="shared" ref="C118:H133" si="158">C71/C24</f>
        <v>8.5465300809799558</v>
      </c>
      <c r="D118" s="127">
        <f t="shared" si="158"/>
        <v>10.986867547585044</v>
      </c>
      <c r="E118" s="127">
        <f t="shared" si="158"/>
        <v>8.4069324817011086</v>
      </c>
      <c r="F118" s="127">
        <f t="shared" si="158"/>
        <v>8.1401663674342579</v>
      </c>
      <c r="G118" s="127">
        <f t="shared" ref="G118" si="159">G71/G24</f>
        <v>7.8997118247652534</v>
      </c>
      <c r="H118" s="127">
        <f t="shared" si="158"/>
        <v>7.6815972604717064</v>
      </c>
      <c r="I118" s="127">
        <f t="shared" ref="I118:K118" si="160">I71/I24</f>
        <v>10.201304142528377</v>
      </c>
      <c r="J118" s="127">
        <f t="shared" si="160"/>
        <v>12.021873040256894</v>
      </c>
      <c r="K118" s="127">
        <f t="shared" si="160"/>
        <v>14.843576729402709</v>
      </c>
      <c r="L118" s="268">
        <f t="shared" ref="L118" si="161">L71/L24</f>
        <v>14.197623997635262</v>
      </c>
      <c r="N118" s="21">
        <f t="shared" si="117"/>
        <v>-4.3517323590069809E-2</v>
      </c>
    </row>
    <row r="119" spans="1:14" ht="20.100000000000001" customHeight="1">
      <c r="A119" s="22"/>
      <c r="B119" t="s">
        <v>84</v>
      </c>
      <c r="C119" s="198">
        <f t="shared" si="158"/>
        <v>3.6284859094941284</v>
      </c>
      <c r="D119" s="199">
        <f t="shared" si="158"/>
        <v>4.1276205297506872</v>
      </c>
      <c r="E119" s="199">
        <f t="shared" si="158"/>
        <v>3.0479738698719623</v>
      </c>
      <c r="F119" s="199">
        <f t="shared" si="158"/>
        <v>3.3002096269322321</v>
      </c>
      <c r="G119" s="199">
        <f t="shared" ref="G119" si="162">G72/G25</f>
        <v>3.3803129133786434</v>
      </c>
      <c r="H119" s="199">
        <f t="shared" si="158"/>
        <v>3.405626007219583</v>
      </c>
      <c r="I119" s="199">
        <f t="shared" ref="I119:K119" si="163">I72/I25</f>
        <v>3.4852320678192017</v>
      </c>
      <c r="J119" s="199">
        <f t="shared" si="163"/>
        <v>4.1392403909427786</v>
      </c>
      <c r="K119" s="199">
        <f t="shared" si="163"/>
        <v>4.7041997555603343</v>
      </c>
      <c r="L119" s="272">
        <f t="shared" ref="L119" si="164">L72/L25</f>
        <v>4.8505885220280183</v>
      </c>
      <c r="N119" s="197">
        <f t="shared" si="117"/>
        <v>3.1118739440146724E-2</v>
      </c>
    </row>
    <row r="120" spans="1:14" ht="20.100000000000001" customHeight="1" thickBot="1">
      <c r="A120" s="22"/>
      <c r="B120" t="s">
        <v>85</v>
      </c>
      <c r="C120" s="198">
        <f t="shared" si="158"/>
        <v>10.259959904540468</v>
      </c>
      <c r="D120" s="199">
        <f t="shared" si="158"/>
        <v>12.094985714576364</v>
      </c>
      <c r="E120" s="199">
        <f t="shared" si="158"/>
        <v>13.422789193842663</v>
      </c>
      <c r="F120" s="199">
        <f t="shared" si="158"/>
        <v>12.650576311027072</v>
      </c>
      <c r="G120" s="199">
        <f t="shared" ref="G120" si="165">G73/G26</f>
        <v>11.758965825628753</v>
      </c>
      <c r="H120" s="199">
        <f t="shared" si="158"/>
        <v>11.241794826725048</v>
      </c>
      <c r="I120" s="199">
        <f t="shared" ref="I120:K120" si="166">I73/I26</f>
        <v>14.040968842637325</v>
      </c>
      <c r="J120" s="199">
        <f t="shared" si="166"/>
        <v>14.913709044214398</v>
      </c>
      <c r="K120" s="199">
        <f t="shared" si="166"/>
        <v>16.086783011941868</v>
      </c>
      <c r="L120" s="272">
        <f t="shared" ref="L120" si="167">L73/L26</f>
        <v>15.072144976699708</v>
      </c>
      <c r="N120" s="31">
        <f t="shared" si="117"/>
        <v>-6.307277436942825E-2</v>
      </c>
    </row>
    <row r="121" spans="1:14" ht="20.100000000000001" customHeight="1" thickBot="1">
      <c r="A121" s="5" t="s">
        <v>83</v>
      </c>
      <c r="B121" s="6"/>
      <c r="C121" s="108">
        <f t="shared" si="158"/>
        <v>8.8219907864146805</v>
      </c>
      <c r="D121" s="127">
        <f t="shared" si="158"/>
        <v>7.9278075188695167</v>
      </c>
      <c r="E121" s="127">
        <f t="shared" si="158"/>
        <v>5.3059111054299448</v>
      </c>
      <c r="F121" s="127">
        <f t="shared" si="158"/>
        <v>7.4216689735864705</v>
      </c>
      <c r="G121" s="127">
        <f t="shared" ref="G121" si="168">G74/G27</f>
        <v>7.9880684466342631</v>
      </c>
      <c r="H121" s="127">
        <f t="shared" si="158"/>
        <v>7.3332827086244254</v>
      </c>
      <c r="I121" s="127">
        <f t="shared" ref="I121:K121" si="169">I74/I27</f>
        <v>7.2107757436653337</v>
      </c>
      <c r="J121" s="127">
        <f t="shared" si="169"/>
        <v>8.3084605899918351</v>
      </c>
      <c r="K121" s="127">
        <f t="shared" si="169"/>
        <v>11.714339648054503</v>
      </c>
      <c r="L121" s="268">
        <f t="shared" ref="L121" si="170">L74/L27</f>
        <v>11.855374094842226</v>
      </c>
      <c r="N121" s="21">
        <f t="shared" si="117"/>
        <v>1.2039470514340555E-2</v>
      </c>
    </row>
    <row r="122" spans="1:14" ht="20.100000000000001" customHeight="1">
      <c r="A122" s="22"/>
      <c r="B122" t="s">
        <v>84</v>
      </c>
      <c r="C122" s="198">
        <f t="shared" si="158"/>
        <v>6.3294754986456541</v>
      </c>
      <c r="D122" s="199">
        <f t="shared" si="158"/>
        <v>6.9627473806752036</v>
      </c>
      <c r="E122" s="199">
        <f t="shared" si="158"/>
        <v>3.5215049578031699</v>
      </c>
      <c r="F122" s="199">
        <f t="shared" si="158"/>
        <v>3.6882277549016935</v>
      </c>
      <c r="G122" s="199">
        <f t="shared" ref="G122" si="171">G75/G28</f>
        <v>7.7413181783891165</v>
      </c>
      <c r="H122" s="199">
        <f t="shared" si="158"/>
        <v>8.0936505640728953</v>
      </c>
      <c r="I122" s="199">
        <f t="shared" ref="I122:K122" si="172">I75/I28</f>
        <v>7.7351567687785527</v>
      </c>
      <c r="J122" s="199">
        <f t="shared" si="172"/>
        <v>8.1612300205050872</v>
      </c>
      <c r="K122" s="199">
        <f t="shared" si="172"/>
        <v>9.8134666273148454</v>
      </c>
      <c r="L122" s="272">
        <f t="shared" ref="L122" si="173">L75/L28</f>
        <v>8.778588926876159</v>
      </c>
      <c r="N122" s="197">
        <f t="shared" si="117"/>
        <v>-0.10545485502118114</v>
      </c>
    </row>
    <row r="123" spans="1:14" ht="20.100000000000001" customHeight="1" thickBot="1">
      <c r="A123" s="22"/>
      <c r="B123" t="s">
        <v>85</v>
      </c>
      <c r="C123" s="198">
        <f t="shared" si="158"/>
        <v>8.9119602510088356</v>
      </c>
      <c r="D123" s="199">
        <f t="shared" si="158"/>
        <v>7.9974662107569694</v>
      </c>
      <c r="E123" s="199">
        <f t="shared" si="158"/>
        <v>8.7960602745288234</v>
      </c>
      <c r="F123" s="199">
        <f t="shared" si="158"/>
        <v>9.0921549679346398</v>
      </c>
      <c r="G123" s="199">
        <f t="shared" ref="G123" si="174">G76/G29</f>
        <v>8.0119546351901025</v>
      </c>
      <c r="H123" s="199">
        <f t="shared" si="158"/>
        <v>7.2760473370204242</v>
      </c>
      <c r="I123" s="199">
        <f t="shared" ref="I123:K123" si="175">I76/I29</f>
        <v>7.1804625356478944</v>
      </c>
      <c r="J123" s="199">
        <f t="shared" si="175"/>
        <v>8.3140308188929044</v>
      </c>
      <c r="K123" s="199">
        <f t="shared" si="175"/>
        <v>11.82133023097683</v>
      </c>
      <c r="L123" s="272">
        <f t="shared" ref="L123" si="176">L76/L29</f>
        <v>12.260792436920246</v>
      </c>
      <c r="N123" s="31">
        <f t="shared" si="117"/>
        <v>3.7175359909313851E-2</v>
      </c>
    </row>
    <row r="124" spans="1:14" ht="20.100000000000001" customHeight="1" thickBot="1">
      <c r="A124" s="5" t="s">
        <v>9</v>
      </c>
      <c r="B124" s="6"/>
      <c r="C124" s="108">
        <f t="shared" si="158"/>
        <v>8.6157584549226236</v>
      </c>
      <c r="D124" s="127">
        <f t="shared" si="158"/>
        <v>9.2267089803991489</v>
      </c>
      <c r="E124" s="127">
        <f t="shared" si="158"/>
        <v>10.043909773256988</v>
      </c>
      <c r="F124" s="127">
        <f t="shared" si="158"/>
        <v>9.7347836212761418</v>
      </c>
      <c r="G124" s="127">
        <f t="shared" ref="G124" si="177">G77/G30</f>
        <v>11.959347444545473</v>
      </c>
      <c r="H124" s="127">
        <f t="shared" si="158"/>
        <v>11.144735654047807</v>
      </c>
      <c r="I124" s="127">
        <f t="shared" ref="I124:K124" si="178">I77/I30</f>
        <v>11.364817787754543</v>
      </c>
      <c r="J124" s="127">
        <f t="shared" si="178"/>
        <v>11.949145894773428</v>
      </c>
      <c r="K124" s="127">
        <f t="shared" si="178"/>
        <v>13.308616662745667</v>
      </c>
      <c r="L124" s="268">
        <f t="shared" ref="L124" si="179">L77/L30</f>
        <v>14.786860384771636</v>
      </c>
      <c r="N124" s="21">
        <f t="shared" si="117"/>
        <v>0.11107418295125769</v>
      </c>
    </row>
    <row r="125" spans="1:14" ht="20.100000000000001" customHeight="1">
      <c r="A125" s="22"/>
      <c r="B125" t="s">
        <v>84</v>
      </c>
      <c r="C125" s="198">
        <f t="shared" si="158"/>
        <v>8.7338098076509976</v>
      </c>
      <c r="D125" s="199">
        <f t="shared" si="158"/>
        <v>9.4251186024077285</v>
      </c>
      <c r="E125" s="199">
        <f t="shared" si="158"/>
        <v>10.664575407843053</v>
      </c>
      <c r="F125" s="199">
        <f t="shared" si="158"/>
        <v>10.901297215418332</v>
      </c>
      <c r="G125" s="199">
        <f t="shared" ref="G125" si="180">G78/G31</f>
        <v>11.843918106184637</v>
      </c>
      <c r="H125" s="199">
        <f t="shared" si="158"/>
        <v>11.541792756448999</v>
      </c>
      <c r="I125" s="199">
        <f t="shared" ref="I125:K125" si="181">I78/I31</f>
        <v>12.133750289235763</v>
      </c>
      <c r="J125" s="199">
        <f t="shared" si="181"/>
        <v>13.127453162808903</v>
      </c>
      <c r="K125" s="199">
        <f t="shared" si="181"/>
        <v>13.593074068596671</v>
      </c>
      <c r="L125" s="272">
        <f t="shared" ref="L125" si="182">L78/L31</f>
        <v>14.71968057949115</v>
      </c>
      <c r="N125" s="197">
        <f t="shared" si="117"/>
        <v>8.2880921946656361E-2</v>
      </c>
    </row>
    <row r="126" spans="1:14" ht="20.100000000000001" customHeight="1" thickBot="1">
      <c r="A126" s="22"/>
      <c r="B126" t="s">
        <v>85</v>
      </c>
      <c r="C126" s="198">
        <f t="shared" si="158"/>
        <v>8.2175515374870436</v>
      </c>
      <c r="D126" s="199">
        <f t="shared" si="158"/>
        <v>8.0282708076336977</v>
      </c>
      <c r="E126" s="199">
        <f t="shared" si="158"/>
        <v>7.1393181615747752</v>
      </c>
      <c r="F126" s="199">
        <f t="shared" si="158"/>
        <v>6.851706407841232</v>
      </c>
      <c r="G126" s="199">
        <f t="shared" ref="G126" si="183">G79/G32</f>
        <v>12.583021167125514</v>
      </c>
      <c r="H126" s="199">
        <f t="shared" si="158"/>
        <v>10.197394233071941</v>
      </c>
      <c r="I126" s="199">
        <f t="shared" ref="I126:K126" si="184">I79/I32</f>
        <v>9.111957419812299</v>
      </c>
      <c r="J126" s="199">
        <f t="shared" si="184"/>
        <v>9.5412456996666926</v>
      </c>
      <c r="K126" s="199">
        <f t="shared" si="184"/>
        <v>12.30770032148191</v>
      </c>
      <c r="L126" s="272">
        <f t="shared" ref="L126" si="185">L79/L32</f>
        <v>15.180129013411252</v>
      </c>
      <c r="N126" s="31">
        <f t="shared" si="117"/>
        <v>0.23338467925773207</v>
      </c>
    </row>
    <row r="127" spans="1:14" ht="20.100000000000001" customHeight="1" thickBot="1">
      <c r="A127" s="5" t="s">
        <v>12</v>
      </c>
      <c r="B127" s="6"/>
      <c r="C127" s="108">
        <f t="shared" si="158"/>
        <v>6.5114133195300425</v>
      </c>
      <c r="D127" s="127">
        <f t="shared" si="158"/>
        <v>6.194533158108551</v>
      </c>
      <c r="E127" s="127">
        <f t="shared" si="158"/>
        <v>5.8572628598213905</v>
      </c>
      <c r="F127" s="127">
        <f t="shared" si="158"/>
        <v>4.6456746925895409</v>
      </c>
      <c r="G127" s="127">
        <f t="shared" ref="G127" si="186">G80/G33</f>
        <v>5.0539941688228893</v>
      </c>
      <c r="H127" s="127">
        <f t="shared" si="158"/>
        <v>5.2067475807992807</v>
      </c>
      <c r="I127" s="127">
        <f t="shared" ref="I127:K127" si="187">I80/I33</f>
        <v>5.6696504033864485</v>
      </c>
      <c r="J127" s="127">
        <f t="shared" si="187"/>
        <v>6.2674702690901087</v>
      </c>
      <c r="K127" s="127">
        <f t="shared" si="187"/>
        <v>7.133623149707633</v>
      </c>
      <c r="L127" s="268">
        <f t="shared" ref="L127" si="188">L80/L33</f>
        <v>8.6539124845828201</v>
      </c>
      <c r="N127" s="21">
        <f t="shared" si="117"/>
        <v>0.21311601453708628</v>
      </c>
    </row>
    <row r="128" spans="1:14" ht="20.100000000000001" customHeight="1">
      <c r="A128" s="22"/>
      <c r="B128" t="s">
        <v>84</v>
      </c>
      <c r="C128" s="198">
        <f t="shared" si="158"/>
        <v>6.1268866254537739</v>
      </c>
      <c r="D128" s="199">
        <f t="shared" si="158"/>
        <v>5.8482320850167264</v>
      </c>
      <c r="E128" s="199">
        <f t="shared" si="158"/>
        <v>5.4770008408434752</v>
      </c>
      <c r="F128" s="199">
        <f t="shared" si="158"/>
        <v>4.3489540988079645</v>
      </c>
      <c r="G128" s="199">
        <f t="shared" ref="G128" si="189">G81/G34</f>
        <v>4.6962862811374828</v>
      </c>
      <c r="H128" s="199">
        <f t="shared" si="158"/>
        <v>4.8534789652693586</v>
      </c>
      <c r="I128" s="199">
        <f t="shared" ref="I128:K128" si="190">I81/I34</f>
        <v>5.4942995301534721</v>
      </c>
      <c r="J128" s="199">
        <f t="shared" si="190"/>
        <v>6.0217117111884608</v>
      </c>
      <c r="K128" s="199">
        <f t="shared" si="190"/>
        <v>6.8004874186319224</v>
      </c>
      <c r="L128" s="272">
        <f t="shared" ref="L128" si="191">L81/L34</f>
        <v>7.8908858146229024</v>
      </c>
      <c r="N128" s="197">
        <f t="shared" si="117"/>
        <v>0.16034121216128053</v>
      </c>
    </row>
    <row r="129" spans="1:14" ht="20.100000000000001" customHeight="1" thickBot="1">
      <c r="A129" s="22"/>
      <c r="B129" t="s">
        <v>85</v>
      </c>
      <c r="C129" s="198">
        <f t="shared" si="158"/>
        <v>11.811279449224065</v>
      </c>
      <c r="D129" s="199">
        <f t="shared" si="158"/>
        <v>11.039594243838907</v>
      </c>
      <c r="E129" s="199">
        <f t="shared" si="158"/>
        <v>11.392946927374302</v>
      </c>
      <c r="F129" s="199">
        <f t="shared" si="158"/>
        <v>11.754864898981511</v>
      </c>
      <c r="G129" s="199">
        <f t="shared" ref="G129" si="192">G82/G35</f>
        <v>12.990164112596457</v>
      </c>
      <c r="H129" s="199">
        <f t="shared" si="158"/>
        <v>12.713660354989113</v>
      </c>
      <c r="I129" s="199">
        <f t="shared" ref="I129:K129" si="193">I82/I35</f>
        <v>12.317009916622206</v>
      </c>
      <c r="J129" s="199">
        <f t="shared" si="193"/>
        <v>11.716874113601364</v>
      </c>
      <c r="K129" s="199">
        <f t="shared" si="193"/>
        <v>14.458790933174372</v>
      </c>
      <c r="L129" s="272">
        <f t="shared" ref="L129" si="194">L82/L35</f>
        <v>21.489287894870799</v>
      </c>
      <c r="N129" s="31">
        <f t="shared" si="117"/>
        <v>0.48624376645253203</v>
      </c>
    </row>
    <row r="130" spans="1:14" ht="20.100000000000001" customHeight="1" thickBot="1">
      <c r="A130" s="5" t="s">
        <v>11</v>
      </c>
      <c r="B130" s="6"/>
      <c r="C130" s="108">
        <f t="shared" si="158"/>
        <v>9.4593915192518825</v>
      </c>
      <c r="D130" s="127">
        <f t="shared" si="158"/>
        <v>9.8262393081334114</v>
      </c>
      <c r="E130" s="127">
        <f t="shared" si="158"/>
        <v>9.8714347596235577</v>
      </c>
      <c r="F130" s="127">
        <f t="shared" si="158"/>
        <v>9.5642067097241092</v>
      </c>
      <c r="G130" s="127">
        <f t="shared" ref="G130" si="195">G83/G36</f>
        <v>8.986912153786843</v>
      </c>
      <c r="H130" s="127">
        <f t="shared" si="158"/>
        <v>9.5622009717787151</v>
      </c>
      <c r="I130" s="127">
        <f t="shared" ref="I130:K130" si="196">I83/I36</f>
        <v>10.054095560632007</v>
      </c>
      <c r="J130" s="127">
        <f t="shared" si="196"/>
        <v>9.7746847395718088</v>
      </c>
      <c r="K130" s="127">
        <f t="shared" si="196"/>
        <v>10.47042001067785</v>
      </c>
      <c r="L130" s="268">
        <f t="shared" ref="L130" si="197">L83/L36</f>
        <v>10.955728995302518</v>
      </c>
      <c r="N130" s="21">
        <f t="shared" si="117"/>
        <v>4.635047917177576E-2</v>
      </c>
    </row>
    <row r="131" spans="1:14" ht="20.100000000000001" customHeight="1">
      <c r="A131" s="22"/>
      <c r="B131" t="s">
        <v>84</v>
      </c>
      <c r="C131" s="198">
        <f t="shared" si="158"/>
        <v>9.1420220353026309</v>
      </c>
      <c r="D131" s="199">
        <f t="shared" si="158"/>
        <v>9.5823808898524234</v>
      </c>
      <c r="E131" s="199">
        <f t="shared" si="158"/>
        <v>9.6075923361953901</v>
      </c>
      <c r="F131" s="199">
        <f t="shared" si="158"/>
        <v>9.1216037233935268</v>
      </c>
      <c r="G131" s="199">
        <f t="shared" ref="G131" si="198">G84/G37</f>
        <v>8.5402556197665742</v>
      </c>
      <c r="H131" s="199">
        <f t="shared" si="158"/>
        <v>9.1311749503406734</v>
      </c>
      <c r="I131" s="199">
        <f t="shared" ref="I131:K131" si="199">I84/I37</f>
        <v>9.7502903835192321</v>
      </c>
      <c r="J131" s="199">
        <f t="shared" si="199"/>
        <v>9.4955897346155478</v>
      </c>
      <c r="K131" s="199">
        <f t="shared" si="199"/>
        <v>10.108192331154839</v>
      </c>
      <c r="L131" s="272">
        <f t="shared" ref="L131" si="200">L84/L37</f>
        <v>10.504909551203594</v>
      </c>
      <c r="N131" s="197">
        <f t="shared" si="117"/>
        <v>3.92470984971287E-2</v>
      </c>
    </row>
    <row r="132" spans="1:14" ht="20.100000000000001" customHeight="1" thickBot="1">
      <c r="A132" s="22"/>
      <c r="B132" t="s">
        <v>85</v>
      </c>
      <c r="C132" s="198">
        <f t="shared" si="158"/>
        <v>13.309875060640524</v>
      </c>
      <c r="D132" s="199">
        <f t="shared" si="158"/>
        <v>12.84427106221032</v>
      </c>
      <c r="E132" s="199">
        <f t="shared" si="158"/>
        <v>13.680904612950778</v>
      </c>
      <c r="F132" s="199">
        <f t="shared" si="158"/>
        <v>13.68610844429603</v>
      </c>
      <c r="G132" s="199">
        <f t="shared" ref="G132" si="201">G85/G38</f>
        <v>13.811972377929358</v>
      </c>
      <c r="H132" s="199">
        <f t="shared" si="158"/>
        <v>13.79750501599241</v>
      </c>
      <c r="I132" s="199">
        <f t="shared" ref="I132:K132" si="202">I85/I38</f>
        <v>13.439382836894822</v>
      </c>
      <c r="J132" s="199">
        <f t="shared" si="202"/>
        <v>13.022101658958073</v>
      </c>
      <c r="K132" s="199">
        <f t="shared" si="202"/>
        <v>14.489668349130412</v>
      </c>
      <c r="L132" s="272">
        <f t="shared" ref="L132" si="203">L85/L38</f>
        <v>14.857979199276338</v>
      </c>
      <c r="N132" s="31">
        <f t="shared" si="117"/>
        <v>2.5418859926357815E-2</v>
      </c>
    </row>
    <row r="133" spans="1:14" ht="20.100000000000001" customHeight="1" thickBot="1">
      <c r="A133" s="5" t="s">
        <v>6</v>
      </c>
      <c r="B133" s="6"/>
      <c r="C133" s="108">
        <f t="shared" si="158"/>
        <v>10.43620664331918</v>
      </c>
      <c r="D133" s="127">
        <f t="shared" si="158"/>
        <v>10.88841256916583</v>
      </c>
      <c r="E133" s="127">
        <f t="shared" si="158"/>
        <v>11.564204729106528</v>
      </c>
      <c r="F133" s="127">
        <f t="shared" si="158"/>
        <v>11.385769200869499</v>
      </c>
      <c r="G133" s="127">
        <f t="shared" ref="G133" si="204">G86/G39</f>
        <v>11.546971243508999</v>
      </c>
      <c r="H133" s="127">
        <f t="shared" si="158"/>
        <v>11.892505266359258</v>
      </c>
      <c r="I133" s="127">
        <f t="shared" ref="I133:K133" si="205">I86/I39</f>
        <v>12.33339206071159</v>
      </c>
      <c r="J133" s="127">
        <f t="shared" si="205"/>
        <v>12.894283343809661</v>
      </c>
      <c r="K133" s="127">
        <f t="shared" si="205"/>
        <v>14.361014919928346</v>
      </c>
      <c r="L133" s="268">
        <f t="shared" ref="L133" si="206">L86/L39</f>
        <v>14.644672420465106</v>
      </c>
      <c r="N133" s="21">
        <f t="shared" si="117"/>
        <v>1.9751911833413485E-2</v>
      </c>
    </row>
    <row r="134" spans="1:14" ht="20.100000000000001" customHeight="1">
      <c r="A134" s="22"/>
      <c r="B134" t="s">
        <v>84</v>
      </c>
      <c r="C134" s="198">
        <f t="shared" ref="C134:H141" si="207">C87/C40</f>
        <v>9.8919608108893069</v>
      </c>
      <c r="D134" s="199">
        <f t="shared" si="207"/>
        <v>10.222273866177959</v>
      </c>
      <c r="E134" s="199">
        <f t="shared" si="207"/>
        <v>10.884497388649878</v>
      </c>
      <c r="F134" s="199">
        <f t="shared" si="207"/>
        <v>10.928790922923891</v>
      </c>
      <c r="G134" s="199">
        <f t="shared" ref="G134" si="208">G87/G40</f>
        <v>11.15227524901206</v>
      </c>
      <c r="H134" s="199">
        <f t="shared" si="207"/>
        <v>11.284437748580087</v>
      </c>
      <c r="I134" s="199">
        <f t="shared" ref="I134:K134" si="209">I87/I40</f>
        <v>11.697832256257879</v>
      </c>
      <c r="J134" s="199">
        <f t="shared" si="209"/>
        <v>12.230419804236874</v>
      </c>
      <c r="K134" s="199">
        <f t="shared" si="209"/>
        <v>13.912203465837729</v>
      </c>
      <c r="L134" s="272">
        <f t="shared" ref="L134" si="210">L87/L40</f>
        <v>14.069745580021479</v>
      </c>
      <c r="N134" s="197">
        <f t="shared" si="117"/>
        <v>1.1324023154966372E-2</v>
      </c>
    </row>
    <row r="135" spans="1:14" ht="20.100000000000001" customHeight="1" thickBot="1">
      <c r="A135" s="22"/>
      <c r="B135" t="s">
        <v>85</v>
      </c>
      <c r="C135" s="198">
        <f t="shared" si="207"/>
        <v>12.334912173097759</v>
      </c>
      <c r="D135" s="199">
        <f t="shared" si="207"/>
        <v>13.561115615735471</v>
      </c>
      <c r="E135" s="199">
        <f t="shared" si="207"/>
        <v>14.121246839103664</v>
      </c>
      <c r="F135" s="199">
        <f t="shared" si="207"/>
        <v>12.918087465884994</v>
      </c>
      <c r="G135" s="199">
        <f t="shared" ref="G135" si="211">G88/G41</f>
        <v>12.947207023620999</v>
      </c>
      <c r="H135" s="199">
        <f t="shared" si="207"/>
        <v>14.446727488574959</v>
      </c>
      <c r="I135" s="199">
        <f t="shared" ref="I135:K135" si="212">I88/I41</f>
        <v>15.044963551530918</v>
      </c>
      <c r="J135" s="199">
        <f t="shared" si="212"/>
        <v>15.454677970735782</v>
      </c>
      <c r="K135" s="199">
        <f t="shared" si="212"/>
        <v>16.17540192330031</v>
      </c>
      <c r="L135" s="272">
        <f t="shared" ref="L135" si="213">L88/L41</f>
        <v>16.857434514930276</v>
      </c>
      <c r="N135" s="31">
        <f t="shared" si="117"/>
        <v>4.2164800285272232E-2</v>
      </c>
    </row>
    <row r="136" spans="1:14" ht="20.100000000000001" customHeight="1" thickBot="1">
      <c r="A136" s="5" t="s">
        <v>7</v>
      </c>
      <c r="B136" s="6"/>
      <c r="C136" s="108">
        <f t="shared" si="207"/>
        <v>17.343538291795131</v>
      </c>
      <c r="D136" s="127">
        <f t="shared" si="207"/>
        <v>15.135612348541587</v>
      </c>
      <c r="E136" s="127">
        <f t="shared" si="207"/>
        <v>17.897327696503972</v>
      </c>
      <c r="F136" s="127">
        <f t="shared" si="207"/>
        <v>17.227658366505111</v>
      </c>
      <c r="G136" s="127">
        <f t="shared" ref="G136" si="214">G89/G42</f>
        <v>17.857502174372957</v>
      </c>
      <c r="H136" s="127">
        <f t="shared" si="207"/>
        <v>18.798711710200049</v>
      </c>
      <c r="I136" s="127">
        <f t="shared" ref="I136:K136" si="215">I89/I42</f>
        <v>18.11969453679113</v>
      </c>
      <c r="J136" s="127">
        <f t="shared" si="215"/>
        <v>19.19281815978265</v>
      </c>
      <c r="K136" s="127">
        <f t="shared" si="215"/>
        <v>21.743719562531577</v>
      </c>
      <c r="L136" s="268">
        <f t="shared" ref="L136" si="216">L89/L42</f>
        <v>24.766467135672041</v>
      </c>
      <c r="N136" s="21">
        <f t="shared" si="117"/>
        <v>0.13901704188409481</v>
      </c>
    </row>
    <row r="137" spans="1:14" ht="20.100000000000001" customHeight="1">
      <c r="A137" s="22"/>
      <c r="B137" t="s">
        <v>84</v>
      </c>
      <c r="C137" s="198">
        <f t="shared" si="207"/>
        <v>17.493804805169436</v>
      </c>
      <c r="D137" s="199">
        <f t="shared" si="207"/>
        <v>15.20741029804255</v>
      </c>
      <c r="E137" s="199">
        <f t="shared" si="207"/>
        <v>17.980713194411631</v>
      </c>
      <c r="F137" s="199">
        <f t="shared" si="207"/>
        <v>17.314812762045108</v>
      </c>
      <c r="G137" s="199">
        <f t="shared" ref="G137" si="217">G90/G43</f>
        <v>17.958278087156369</v>
      </c>
      <c r="H137" s="199">
        <f t="shared" si="207"/>
        <v>18.813765410091381</v>
      </c>
      <c r="I137" s="199">
        <f t="shared" ref="I137:K137" si="218">I90/I43</f>
        <v>18.456441421067197</v>
      </c>
      <c r="J137" s="199">
        <f t="shared" si="218"/>
        <v>19.212965806770331</v>
      </c>
      <c r="K137" s="199">
        <f t="shared" si="218"/>
        <v>21.801379436142255</v>
      </c>
      <c r="L137" s="272">
        <f t="shared" ref="L137" si="219">L90/L43</f>
        <v>24.788446168044384</v>
      </c>
      <c r="N137" s="197">
        <f t="shared" si="117"/>
        <v>0.13701273998058028</v>
      </c>
    </row>
    <row r="138" spans="1:14" ht="20.100000000000001" customHeight="1" thickBot="1">
      <c r="A138" s="22"/>
      <c r="B138" t="s">
        <v>85</v>
      </c>
      <c r="C138" s="198">
        <f t="shared" si="207"/>
        <v>11.069869958122107</v>
      </c>
      <c r="D138" s="199">
        <f t="shared" si="207"/>
        <v>11.320311053508609</v>
      </c>
      <c r="E138" s="199">
        <f t="shared" si="207"/>
        <v>10.660059239006607</v>
      </c>
      <c r="F138" s="199">
        <f t="shared" si="207"/>
        <v>11.922603691208574</v>
      </c>
      <c r="G138" s="199">
        <f t="shared" ref="G138" si="220">G91/G44</f>
        <v>13.913836477987422</v>
      </c>
      <c r="H138" s="199">
        <f t="shared" si="207"/>
        <v>16.466569767441861</v>
      </c>
      <c r="I138" s="199">
        <f t="shared" ref="I138:K138" si="221">I91/I44</f>
        <v>12.214870918799592</v>
      </c>
      <c r="J138" s="199">
        <f t="shared" si="221"/>
        <v>17.391053093187448</v>
      </c>
      <c r="K138" s="199">
        <f t="shared" si="221"/>
        <v>16.85715361749719</v>
      </c>
      <c r="L138" s="272">
        <f t="shared" ref="L138" si="222">L91/L44</f>
        <v>21.781237609833518</v>
      </c>
      <c r="N138" s="31">
        <f t="shared" si="117"/>
        <v>0.29210649105227859</v>
      </c>
    </row>
    <row r="139" spans="1:14" ht="20.100000000000001" customHeight="1" thickBot="1">
      <c r="A139" s="71" t="s">
        <v>20</v>
      </c>
      <c r="B139" s="96"/>
      <c r="C139" s="109">
        <f t="shared" si="207"/>
        <v>9.8494977541431705</v>
      </c>
      <c r="D139" s="110">
        <f t="shared" si="207"/>
        <v>10.411404658338641</v>
      </c>
      <c r="E139" s="110">
        <f t="shared" si="207"/>
        <v>10.813566770358026</v>
      </c>
      <c r="F139" s="110">
        <f t="shared" si="207"/>
        <v>10.404073354368721</v>
      </c>
      <c r="G139" s="110">
        <f t="shared" ref="G139" si="223">G92/G45</f>
        <v>10.469578868030986</v>
      </c>
      <c r="H139" s="110">
        <f>H92/H45</f>
        <v>10.653550547848225</v>
      </c>
      <c r="I139" s="110">
        <f t="shared" ref="I139:K139" si="224">I92/I45</f>
        <v>11.36176245750775</v>
      </c>
      <c r="J139" s="110">
        <f t="shared" si="224"/>
        <v>12.03272951896763</v>
      </c>
      <c r="K139" s="110">
        <f t="shared" si="224"/>
        <v>13.528214687704629</v>
      </c>
      <c r="L139" s="347">
        <f t="shared" ref="L139" si="225">L92/L45</f>
        <v>14.229814396989845</v>
      </c>
      <c r="N139" s="122">
        <f t="shared" si="117"/>
        <v>5.1861958542310634E-2</v>
      </c>
    </row>
    <row r="140" spans="1:14" ht="20.100000000000001" customHeight="1">
      <c r="A140" s="22"/>
      <c r="B140" t="s">
        <v>84</v>
      </c>
      <c r="C140" s="251">
        <f t="shared" si="207"/>
        <v>8.7757390796270514</v>
      </c>
      <c r="D140" s="252">
        <f t="shared" si="207"/>
        <v>9.2619444743279651</v>
      </c>
      <c r="E140" s="252">
        <f t="shared" si="207"/>
        <v>9.4305536237812344</v>
      </c>
      <c r="F140" s="252">
        <f t="shared" si="207"/>
        <v>8.8528644413724802</v>
      </c>
      <c r="G140" s="252">
        <f t="shared" ref="G140" si="226">G93/G46</f>
        <v>8.8559011818332802</v>
      </c>
      <c r="H140" s="252">
        <f>H93/H46</f>
        <v>9.1526720438386615</v>
      </c>
      <c r="I140" s="252">
        <f t="shared" ref="I140:K140" si="227">I93/I46</f>
        <v>9.7386388228728009</v>
      </c>
      <c r="J140" s="252">
        <f t="shared" si="227"/>
        <v>10.401937115055862</v>
      </c>
      <c r="K140" s="252">
        <f t="shared" si="227"/>
        <v>12.024511196058425</v>
      </c>
      <c r="L140" s="306">
        <f t="shared" ref="L140" si="228">L93/L46</f>
        <v>12.695126914413301</v>
      </c>
      <c r="N140" s="197">
        <f t="shared" si="117"/>
        <v>5.5770725929774195E-2</v>
      </c>
    </row>
    <row r="141" spans="1:14" ht="20.100000000000001" customHeight="1" thickBot="1">
      <c r="A141" s="28"/>
      <c r="B141" s="23" t="s">
        <v>85</v>
      </c>
      <c r="C141" s="200">
        <f t="shared" si="207"/>
        <v>11.058594809175506</v>
      </c>
      <c r="D141" s="201">
        <f t="shared" si="207"/>
        <v>11.627077891387147</v>
      </c>
      <c r="E141" s="201">
        <f t="shared" si="207"/>
        <v>12.500752616302254</v>
      </c>
      <c r="F141" s="201">
        <f t="shared" si="207"/>
        <v>12.280213392533852</v>
      </c>
      <c r="G141" s="201">
        <f t="shared" ref="G141" si="229">G94/G47</f>
        <v>12.256201900212876</v>
      </c>
      <c r="H141" s="201">
        <f>H94/H47</f>
        <v>12.322547853954378</v>
      </c>
      <c r="I141" s="201">
        <f t="shared" ref="I141:K141" si="230">I94/I47</f>
        <v>13.180833699678598</v>
      </c>
      <c r="J141" s="201">
        <f t="shared" si="230"/>
        <v>13.735173931540457</v>
      </c>
      <c r="K141" s="201">
        <f t="shared" si="230"/>
        <v>14.998697716304266</v>
      </c>
      <c r="L141" s="307">
        <f t="shared" ref="L141" si="231">L94/L47</f>
        <v>15.796128755086926</v>
      </c>
      <c r="N141" s="31">
        <f t="shared" si="117"/>
        <v>5.3166685125990404E-2</v>
      </c>
    </row>
  </sheetData>
  <mergeCells count="56">
    <mergeCell ref="A5:B6"/>
    <mergeCell ref="C5:C6"/>
    <mergeCell ref="D5:D6"/>
    <mergeCell ref="E5:E6"/>
    <mergeCell ref="F5:F6"/>
    <mergeCell ref="Y5:Z5"/>
    <mergeCell ref="H5:H6"/>
    <mergeCell ref="L5:L6"/>
    <mergeCell ref="N5:N6"/>
    <mergeCell ref="O5:O6"/>
    <mergeCell ref="P5:P6"/>
    <mergeCell ref="I5:I6"/>
    <mergeCell ref="T5:T6"/>
    <mergeCell ref="U5:U6"/>
    <mergeCell ref="J5:J6"/>
    <mergeCell ref="G52:G53"/>
    <mergeCell ref="Q5:Q6"/>
    <mergeCell ref="R5:R6"/>
    <mergeCell ref="S5:S6"/>
    <mergeCell ref="W5:W6"/>
    <mergeCell ref="G5:G6"/>
    <mergeCell ref="I52:I53"/>
    <mergeCell ref="T52:T53"/>
    <mergeCell ref="K5:K6"/>
    <mergeCell ref="V5:V6"/>
    <mergeCell ref="J52:J53"/>
    <mergeCell ref="U52:U53"/>
    <mergeCell ref="A52:B53"/>
    <mergeCell ref="C52:C53"/>
    <mergeCell ref="D52:D53"/>
    <mergeCell ref="E52:E53"/>
    <mergeCell ref="F52:F53"/>
    <mergeCell ref="Y52:Z52"/>
    <mergeCell ref="H52:H53"/>
    <mergeCell ref="L52:L53"/>
    <mergeCell ref="N52:N53"/>
    <mergeCell ref="O52:O53"/>
    <mergeCell ref="P52:P53"/>
    <mergeCell ref="Q52:Q53"/>
    <mergeCell ref="R52:R53"/>
    <mergeCell ref="S52:S53"/>
    <mergeCell ref="W52:W53"/>
    <mergeCell ref="K52:K53"/>
    <mergeCell ref="V52:V53"/>
    <mergeCell ref="H99:H100"/>
    <mergeCell ref="L99:L100"/>
    <mergeCell ref="N99:N100"/>
    <mergeCell ref="A99:B100"/>
    <mergeCell ref="C99:C100"/>
    <mergeCell ref="D99:D100"/>
    <mergeCell ref="E99:E100"/>
    <mergeCell ref="F99:F100"/>
    <mergeCell ref="G99:G100"/>
    <mergeCell ref="I99:I100"/>
    <mergeCell ref="K99:K100"/>
    <mergeCell ref="J99:J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DBF22E9-DF9A-4C2C-B28F-E29B16CA9E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3" id="{8D8B16CF-2DB8-4F6C-AE83-40EBD0E5ACE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2" id="{4C79F969-3951-4C9E-B9EA-A451A3C782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AC146"/>
  <sheetViews>
    <sheetView showGridLines="0" topLeftCell="A43" zoomScaleNormal="100" workbookViewId="0">
      <selection activeCell="A13" sqref="A13:XFD15"/>
    </sheetView>
  </sheetViews>
  <sheetFormatPr defaultRowHeight="15"/>
  <cols>
    <col min="1" max="1" width="2.85546875" customWidth="1"/>
    <col min="2" max="2" width="23" customWidth="1"/>
    <col min="3" max="11" width="12" customWidth="1"/>
    <col min="12" max="12" width="11.140625" customWidth="1"/>
    <col min="13" max="13" width="2.5703125" customWidth="1"/>
    <col min="14" max="15" width="10.28515625" customWidth="1"/>
    <col min="16" max="22" width="11.140625" customWidth="1"/>
    <col min="23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>
      <c r="A1" s="1" t="s">
        <v>62</v>
      </c>
    </row>
    <row r="2" spans="1:29">
      <c r="A2" s="1"/>
      <c r="P2" s="207"/>
    </row>
    <row r="3" spans="1:29">
      <c r="A3" s="1" t="s">
        <v>21</v>
      </c>
      <c r="N3" s="1" t="s">
        <v>23</v>
      </c>
      <c r="Y3" s="1" t="str">
        <f>'7'!Y3</f>
        <v>VARIAÇÃO (JAN-DEZ)</v>
      </c>
    </row>
    <row r="4" spans="1:29" ht="15.75" thickBot="1"/>
    <row r="5" spans="1:29" ht="24" customHeight="1">
      <c r="A5" s="378" t="s">
        <v>25</v>
      </c>
      <c r="B5" s="379"/>
      <c r="C5" s="382">
        <v>2016</v>
      </c>
      <c r="D5" s="376">
        <v>2017</v>
      </c>
      <c r="E5" s="376">
        <v>2018</v>
      </c>
      <c r="F5" s="384">
        <v>2019</v>
      </c>
      <c r="G5" s="384">
        <v>2020</v>
      </c>
      <c r="H5" s="376">
        <v>2021</v>
      </c>
      <c r="I5" s="376">
        <v>2022</v>
      </c>
      <c r="J5" s="376">
        <v>2023</v>
      </c>
      <c r="K5" s="376">
        <v>2024</v>
      </c>
      <c r="L5" s="390">
        <v>2025</v>
      </c>
      <c r="N5" s="388">
        <v>2016</v>
      </c>
      <c r="O5" s="376">
        <v>2017</v>
      </c>
      <c r="P5" s="376">
        <v>2018</v>
      </c>
      <c r="Q5" s="384">
        <v>2019</v>
      </c>
      <c r="R5" s="384">
        <v>2020</v>
      </c>
      <c r="S5" s="376">
        <v>2021</v>
      </c>
      <c r="T5" s="376">
        <v>2022</v>
      </c>
      <c r="U5" s="376">
        <v>2023</v>
      </c>
      <c r="V5" s="376">
        <v>2024</v>
      </c>
      <c r="W5" s="390">
        <v>2025</v>
      </c>
      <c r="Y5" s="386" t="s">
        <v>87</v>
      </c>
      <c r="Z5" s="387"/>
    </row>
    <row r="6" spans="1:29" ht="20.25" customHeight="1" thickBot="1">
      <c r="A6" s="380"/>
      <c r="B6" s="381"/>
      <c r="C6" s="383"/>
      <c r="D6" s="377"/>
      <c r="E6" s="377"/>
      <c r="F6" s="385"/>
      <c r="G6" s="385"/>
      <c r="H6" s="377"/>
      <c r="I6" s="377"/>
      <c r="J6" s="377"/>
      <c r="K6" s="377"/>
      <c r="L6" s="391"/>
      <c r="N6" s="389"/>
      <c r="O6" s="377"/>
      <c r="P6" s="377"/>
      <c r="Q6" s="385"/>
      <c r="R6" s="385"/>
      <c r="S6" s="377"/>
      <c r="T6" s="377"/>
      <c r="U6" s="377"/>
      <c r="V6" s="377"/>
      <c r="W6" s="391"/>
      <c r="Y6" s="124" t="s">
        <v>0</v>
      </c>
      <c r="Z6" s="125" t="s">
        <v>37</v>
      </c>
    </row>
    <row r="7" spans="1:29" ht="20.100000000000001" customHeight="1" thickBot="1">
      <c r="A7" s="5" t="s">
        <v>10</v>
      </c>
      <c r="B7" s="6"/>
      <c r="C7" s="12">
        <v>18625525</v>
      </c>
      <c r="D7" s="13">
        <v>19983662</v>
      </c>
      <c r="E7" s="13">
        <v>20334191</v>
      </c>
      <c r="F7" s="13">
        <v>21469566</v>
      </c>
      <c r="G7" s="33">
        <v>19721315</v>
      </c>
      <c r="H7" s="33">
        <v>20394126</v>
      </c>
      <c r="I7" s="33">
        <v>21566848.732000001</v>
      </c>
      <c r="J7" s="33">
        <v>16607909.850000003</v>
      </c>
      <c r="K7" s="33">
        <v>17581144.067000005</v>
      </c>
      <c r="L7" s="14">
        <v>16582240.445999995</v>
      </c>
      <c r="N7" s="128">
        <f t="shared" ref="N7:U7" si="0">C7/C46</f>
        <v>0.16972846980551387</v>
      </c>
      <c r="O7" s="19">
        <f t="shared" si="0"/>
        <v>0.17784797322324608</v>
      </c>
      <c r="P7" s="19">
        <f t="shared" si="0"/>
        <v>0.17665948104128135</v>
      </c>
      <c r="Q7" s="19">
        <f t="shared" si="0"/>
        <v>0.17230649587352914</v>
      </c>
      <c r="R7" s="19">
        <f t="shared" si="0"/>
        <v>0.17604388513552507</v>
      </c>
      <c r="S7" s="19">
        <f t="shared" si="0"/>
        <v>0.17328196252462968</v>
      </c>
      <c r="T7" s="19">
        <f t="shared" si="0"/>
        <v>0.17272416767338244</v>
      </c>
      <c r="U7" s="19">
        <f t="shared" si="0"/>
        <v>0.17004365325192522</v>
      </c>
      <c r="V7" s="19">
        <f>K7/K46</f>
        <v>0.16814112751760985</v>
      </c>
      <c r="W7" s="167">
        <f>L7/L46</f>
        <v>0.1584506825255427</v>
      </c>
      <c r="Y7" s="98">
        <f>(L7-K7)/K7</f>
        <v>-5.6816758749788261E-2</v>
      </c>
      <c r="Z7" s="97">
        <f>(W7-V7)/V7</f>
        <v>-5.7632806054855545E-2</v>
      </c>
      <c r="AC7" s="1"/>
    </row>
    <row r="8" spans="1:29" ht="20.100000000000001" customHeight="1">
      <c r="A8" s="22"/>
      <c r="B8" t="s">
        <v>36</v>
      </c>
      <c r="C8" s="9">
        <v>4702002</v>
      </c>
      <c r="D8" s="10">
        <v>5732995</v>
      </c>
      <c r="E8" s="10">
        <v>5593310</v>
      </c>
      <c r="F8" s="32">
        <v>6042469</v>
      </c>
      <c r="G8" s="32">
        <v>3393434</v>
      </c>
      <c r="H8" s="32">
        <v>3466822</v>
      </c>
      <c r="I8" s="32">
        <v>5137967.7679999992</v>
      </c>
      <c r="J8" s="32">
        <v>5875162.0800000038</v>
      </c>
      <c r="K8" s="32">
        <v>7038974.1610000031</v>
      </c>
      <c r="L8" s="11">
        <v>5951499.828999999</v>
      </c>
      <c r="N8" s="74">
        <f t="shared" ref="N8:U8" si="1">C8/C7</f>
        <v>0.25244936719904537</v>
      </c>
      <c r="O8" s="16">
        <f t="shared" si="1"/>
        <v>0.28688410562588579</v>
      </c>
      <c r="P8" s="16">
        <f t="shared" si="1"/>
        <v>0.2750692171623646</v>
      </c>
      <c r="Q8" s="16">
        <f t="shared" si="1"/>
        <v>0.28144346280684018</v>
      </c>
      <c r="R8" s="16">
        <f t="shared" si="1"/>
        <v>0.17206935744396354</v>
      </c>
      <c r="S8" s="16">
        <f t="shared" si="1"/>
        <v>0.1699912023687605</v>
      </c>
      <c r="T8" s="16">
        <f t="shared" si="1"/>
        <v>0.23823451593910863</v>
      </c>
      <c r="U8" s="16">
        <f t="shared" si="1"/>
        <v>0.3537568624266107</v>
      </c>
      <c r="V8" s="16">
        <f>K8/K7</f>
        <v>0.40037065472958794</v>
      </c>
      <c r="W8" s="168">
        <f>L8/L7</f>
        <v>0.3589080648288171</v>
      </c>
      <c r="Y8" s="99">
        <f t="shared" ref="Y8:Y48" si="2">(L8-K8)/K8</f>
        <v>-0.15449329790486266</v>
      </c>
      <c r="Z8" s="104">
        <f t="shared" ref="Z8:Z48" si="3">(W8-V8)/V8</f>
        <v>-0.10356051176821351</v>
      </c>
    </row>
    <row r="9" spans="1:29" ht="20.100000000000001" customHeight="1" thickBot="1">
      <c r="A9" s="22"/>
      <c r="B9" t="s">
        <v>35</v>
      </c>
      <c r="C9" s="9">
        <v>13923523</v>
      </c>
      <c r="D9" s="10">
        <v>14250667</v>
      </c>
      <c r="E9" s="10">
        <v>14740881</v>
      </c>
      <c r="F9" s="32">
        <v>15427097</v>
      </c>
      <c r="G9" s="32">
        <v>16327881</v>
      </c>
      <c r="H9" s="32">
        <v>16927304</v>
      </c>
      <c r="I9" s="32">
        <v>16428880.964000002</v>
      </c>
      <c r="J9" s="32">
        <v>10732747.77</v>
      </c>
      <c r="K9" s="32">
        <v>10542169.906000001</v>
      </c>
      <c r="L9" s="11">
        <v>10630740.616999995</v>
      </c>
      <c r="N9" s="74">
        <f t="shared" ref="N9:U9" si="4">C9/C7</f>
        <v>0.74755063280095457</v>
      </c>
      <c r="O9" s="16">
        <f t="shared" si="4"/>
        <v>0.71311589437411427</v>
      </c>
      <c r="P9" s="16">
        <f t="shared" si="4"/>
        <v>0.72493078283763535</v>
      </c>
      <c r="Q9" s="16">
        <f t="shared" si="4"/>
        <v>0.71855653719315982</v>
      </c>
      <c r="R9" s="16">
        <f t="shared" si="4"/>
        <v>0.82793064255603643</v>
      </c>
      <c r="S9" s="16">
        <f t="shared" si="4"/>
        <v>0.83000879763123947</v>
      </c>
      <c r="T9" s="16">
        <f t="shared" si="4"/>
        <v>0.7617654840608914</v>
      </c>
      <c r="U9" s="16">
        <f t="shared" si="4"/>
        <v>0.64624313757338936</v>
      </c>
      <c r="V9" s="16">
        <f>K9/K7</f>
        <v>0.59962934527041201</v>
      </c>
      <c r="W9" s="168">
        <f>L9/L7</f>
        <v>0.6410919351711829</v>
      </c>
      <c r="Y9" s="99">
        <f t="shared" si="2"/>
        <v>8.4015636050016815E-3</v>
      </c>
      <c r="Z9" s="102">
        <f t="shared" si="3"/>
        <v>6.9147032625751004E-2</v>
      </c>
    </row>
    <row r="10" spans="1:29" ht="20.100000000000001" customHeight="1" thickBot="1">
      <c r="A10" s="5" t="s">
        <v>17</v>
      </c>
      <c r="B10" s="6"/>
      <c r="C10" s="12">
        <v>539211</v>
      </c>
      <c r="D10" s="13">
        <v>687664</v>
      </c>
      <c r="E10" s="13">
        <v>429621</v>
      </c>
      <c r="F10" s="33">
        <v>392807</v>
      </c>
      <c r="G10" s="33">
        <v>274448</v>
      </c>
      <c r="H10" s="33">
        <v>297993</v>
      </c>
      <c r="I10" s="33">
        <v>386610.79599999986</v>
      </c>
      <c r="J10" s="33">
        <v>375768.53899999999</v>
      </c>
      <c r="K10" s="33">
        <v>323795.9219999999</v>
      </c>
      <c r="L10" s="14">
        <v>269808.79100000003</v>
      </c>
      <c r="N10" s="128">
        <f t="shared" ref="N10:U10" si="5">C10/C46</f>
        <v>4.9136578932567508E-3</v>
      </c>
      <c r="O10" s="19">
        <f t="shared" si="5"/>
        <v>6.1199818460995941E-3</v>
      </c>
      <c r="P10" s="19">
        <f t="shared" si="5"/>
        <v>3.7324633620504665E-3</v>
      </c>
      <c r="Q10" s="19">
        <f t="shared" si="5"/>
        <v>3.1525182076150658E-3</v>
      </c>
      <c r="R10" s="19">
        <f t="shared" si="5"/>
        <v>2.4498818759131724E-3</v>
      </c>
      <c r="S10" s="19">
        <f t="shared" si="5"/>
        <v>2.5319453188924093E-3</v>
      </c>
      <c r="T10" s="19">
        <f t="shared" si="5"/>
        <v>3.0962811851859852E-3</v>
      </c>
      <c r="U10" s="19">
        <f t="shared" si="5"/>
        <v>3.8473869214011012E-3</v>
      </c>
      <c r="V10" s="19">
        <f>K10/K46</f>
        <v>3.0966933211630352E-3</v>
      </c>
      <c r="W10" s="167">
        <f>L10/L46</f>
        <v>2.5781429972964896E-3</v>
      </c>
      <c r="Y10" s="98">
        <f t="shared" si="2"/>
        <v>-0.16673196705670645</v>
      </c>
      <c r="Z10" s="97">
        <f t="shared" si="3"/>
        <v>-0.1674529151216666</v>
      </c>
      <c r="AC10" s="1"/>
    </row>
    <row r="11" spans="1:29" ht="20.100000000000001" customHeight="1">
      <c r="A11" s="22"/>
      <c r="B11" t="s">
        <v>36</v>
      </c>
      <c r="C11" s="9">
        <v>364939</v>
      </c>
      <c r="D11" s="10">
        <v>476985</v>
      </c>
      <c r="E11" s="10">
        <v>302334</v>
      </c>
      <c r="F11" s="32">
        <v>272418</v>
      </c>
      <c r="G11" s="32">
        <v>154593</v>
      </c>
      <c r="H11" s="32">
        <v>156955</v>
      </c>
      <c r="I11" s="32">
        <v>251465.49699999986</v>
      </c>
      <c r="J11" s="32">
        <v>258799.30900000001</v>
      </c>
      <c r="K11" s="32">
        <v>206478.42399999991</v>
      </c>
      <c r="L11" s="11">
        <v>161986.82900000006</v>
      </c>
      <c r="N11" s="74">
        <f t="shared" ref="N11:U11" si="6">C11/C10</f>
        <v>0.67680184565967683</v>
      </c>
      <c r="O11" s="16">
        <f t="shared" si="6"/>
        <v>0.69363090113776493</v>
      </c>
      <c r="P11" s="16">
        <f t="shared" si="6"/>
        <v>0.70372258339326987</v>
      </c>
      <c r="Q11" s="16">
        <f t="shared" si="6"/>
        <v>0.69351615424368707</v>
      </c>
      <c r="R11" s="16">
        <f t="shared" si="6"/>
        <v>0.56328703433801663</v>
      </c>
      <c r="S11" s="16">
        <f t="shared" si="6"/>
        <v>0.52670700318463859</v>
      </c>
      <c r="T11" s="16">
        <f t="shared" si="6"/>
        <v>0.65043578607153008</v>
      </c>
      <c r="U11" s="16">
        <f t="shared" si="6"/>
        <v>0.68872000218198159</v>
      </c>
      <c r="V11" s="16">
        <f>K11/K10</f>
        <v>0.6376807426252884</v>
      </c>
      <c r="W11" s="168">
        <f>L11/L10</f>
        <v>0.60037639396264164</v>
      </c>
      <c r="Y11" s="99">
        <f t="shared" si="2"/>
        <v>-0.21547817993806401</v>
      </c>
      <c r="Z11" s="104">
        <f t="shared" si="3"/>
        <v>-5.8500039548108798E-2</v>
      </c>
    </row>
    <row r="12" spans="1:29" ht="20.100000000000001" customHeight="1" thickBot="1">
      <c r="A12" s="22"/>
      <c r="B12" t="s">
        <v>35</v>
      </c>
      <c r="C12" s="9">
        <v>174272</v>
      </c>
      <c r="D12" s="10">
        <v>210679</v>
      </c>
      <c r="E12" s="10">
        <v>127287</v>
      </c>
      <c r="F12" s="32">
        <v>120389</v>
      </c>
      <c r="G12" s="32">
        <v>119855</v>
      </c>
      <c r="H12" s="32">
        <v>141038</v>
      </c>
      <c r="I12" s="32">
        <v>135145.299</v>
      </c>
      <c r="J12" s="32">
        <v>116969.22999999997</v>
      </c>
      <c r="K12" s="32">
        <v>117317.49800000001</v>
      </c>
      <c r="L12" s="11">
        <v>107821.96199999996</v>
      </c>
      <c r="N12" s="74">
        <f t="shared" ref="N12:U12" si="7">C12/C10</f>
        <v>0.32319815434032317</v>
      </c>
      <c r="O12" s="16">
        <f t="shared" si="7"/>
        <v>0.30636909886223507</v>
      </c>
      <c r="P12" s="16">
        <f t="shared" si="7"/>
        <v>0.29627741660673013</v>
      </c>
      <c r="Q12" s="16">
        <f t="shared" si="7"/>
        <v>0.30648384575631288</v>
      </c>
      <c r="R12" s="16">
        <f t="shared" si="7"/>
        <v>0.43671296566198331</v>
      </c>
      <c r="S12" s="16">
        <f t="shared" si="7"/>
        <v>0.47329299681536141</v>
      </c>
      <c r="T12" s="16">
        <f t="shared" si="7"/>
        <v>0.34956421392846992</v>
      </c>
      <c r="U12" s="16">
        <f t="shared" si="7"/>
        <v>0.31127999781801841</v>
      </c>
      <c r="V12" s="16">
        <f>K12/K10</f>
        <v>0.3623192573747116</v>
      </c>
      <c r="W12" s="168">
        <f>L12/L10</f>
        <v>0.3996236060373583</v>
      </c>
      <c r="Y12" s="99">
        <f t="shared" si="2"/>
        <v>-8.0938787153473482E-2</v>
      </c>
      <c r="Z12" s="102">
        <f t="shared" si="3"/>
        <v>0.10295988386856965</v>
      </c>
    </row>
    <row r="13" spans="1:29" s="494" customFormat="1" ht="20.100000000000001" customHeight="1" thickBot="1">
      <c r="A13" s="488" t="s">
        <v>14</v>
      </c>
      <c r="B13" s="489"/>
      <c r="C13" s="490">
        <v>11753648</v>
      </c>
      <c r="D13" s="491">
        <v>13623943</v>
      </c>
      <c r="E13" s="491">
        <v>13143932</v>
      </c>
      <c r="F13" s="492">
        <v>12901981</v>
      </c>
      <c r="G13" s="492">
        <v>12322675</v>
      </c>
      <c r="H13" s="492">
        <v>14026050</v>
      </c>
      <c r="I13" s="492">
        <v>16122434.652999997</v>
      </c>
      <c r="J13" s="492">
        <v>14224478.682</v>
      </c>
      <c r="K13" s="492">
        <v>16444298.860000014</v>
      </c>
      <c r="L13" s="493">
        <v>17440848.359999996</v>
      </c>
      <c r="N13" s="495">
        <f t="shared" ref="N13:U13" si="8">C13/C46</f>
        <v>0.10710724608689627</v>
      </c>
      <c r="O13" s="496">
        <f t="shared" si="8"/>
        <v>0.12124858045832795</v>
      </c>
      <c r="P13" s="496">
        <f t="shared" si="8"/>
        <v>0.11419191478834301</v>
      </c>
      <c r="Q13" s="496">
        <f t="shared" si="8"/>
        <v>0.1035463472310922</v>
      </c>
      <c r="R13" s="496">
        <f t="shared" si="8"/>
        <v>0.10999933738000769</v>
      </c>
      <c r="S13" s="496">
        <f t="shared" si="8"/>
        <v>0.11917458342998284</v>
      </c>
      <c r="T13" s="496">
        <f t="shared" si="8"/>
        <v>0.12912104781335296</v>
      </c>
      <c r="U13" s="496">
        <f t="shared" si="8"/>
        <v>0.14564038115196115</v>
      </c>
      <c r="V13" s="496">
        <f>K13/K46</f>
        <v>0.15726865902582607</v>
      </c>
      <c r="W13" s="497">
        <f>L13/L46</f>
        <v>0.16665506301551142</v>
      </c>
      <c r="Y13" s="498">
        <f t="shared" si="2"/>
        <v>6.0601519619911635E-2</v>
      </c>
      <c r="Z13" s="499">
        <f t="shared" si="3"/>
        <v>5.9683881377432926E-2</v>
      </c>
      <c r="AB13" s="494">
        <f>L13/L46</f>
        <v>0.16665506301551142</v>
      </c>
      <c r="AC13" s="500"/>
    </row>
    <row r="14" spans="1:29" s="494" customFormat="1" ht="20.100000000000001" customHeight="1">
      <c r="A14" s="501"/>
      <c r="B14" s="494" t="s">
        <v>36</v>
      </c>
      <c r="C14" s="502">
        <v>3467330</v>
      </c>
      <c r="D14" s="503">
        <v>4379112</v>
      </c>
      <c r="E14" s="503">
        <v>4100973</v>
      </c>
      <c r="F14" s="504">
        <v>4526694</v>
      </c>
      <c r="G14" s="504">
        <v>2630040</v>
      </c>
      <c r="H14" s="504">
        <v>2888926</v>
      </c>
      <c r="I14" s="504">
        <v>4533474.6830000049</v>
      </c>
      <c r="J14" s="504">
        <v>5129591.2209999999</v>
      </c>
      <c r="K14" s="504">
        <v>6548790.8980000047</v>
      </c>
      <c r="L14" s="505">
        <v>6867217.4029999981</v>
      </c>
      <c r="N14" s="506">
        <f t="shared" ref="N14:U14" si="9">C14/C13</f>
        <v>0.29500032670707854</v>
      </c>
      <c r="O14" s="507">
        <f t="shared" si="9"/>
        <v>0.32142765130476542</v>
      </c>
      <c r="P14" s="507">
        <f t="shared" si="9"/>
        <v>0.31200503776191174</v>
      </c>
      <c r="Q14" s="507">
        <f t="shared" si="9"/>
        <v>0.35085263263060146</v>
      </c>
      <c r="R14" s="507">
        <f t="shared" si="9"/>
        <v>0.21343093118985934</v>
      </c>
      <c r="S14" s="507">
        <f t="shared" si="9"/>
        <v>0.20596860841077852</v>
      </c>
      <c r="T14" s="507">
        <f t="shared" si="9"/>
        <v>0.28119045172600121</v>
      </c>
      <c r="U14" s="507">
        <f t="shared" si="9"/>
        <v>0.36061716817018463</v>
      </c>
      <c r="V14" s="507">
        <f>K14/K13</f>
        <v>0.39824081000678185</v>
      </c>
      <c r="W14" s="508">
        <f>L14/L13</f>
        <v>0.39374331232359844</v>
      </c>
      <c r="Y14" s="509">
        <f t="shared" si="2"/>
        <v>4.8623709316667992E-2</v>
      </c>
      <c r="Z14" s="510">
        <f t="shared" si="3"/>
        <v>-1.1293412352960074E-2</v>
      </c>
      <c r="AB14" s="494">
        <f t="shared" ref="AB14:AB15" si="10">L14/L47</f>
        <v>0.19167955002728715</v>
      </c>
    </row>
    <row r="15" spans="1:29" s="494" customFormat="1" ht="20.100000000000001" customHeight="1" thickBot="1">
      <c r="A15" s="501"/>
      <c r="B15" s="494" t="s">
        <v>35</v>
      </c>
      <c r="C15" s="502">
        <v>8286318</v>
      </c>
      <c r="D15" s="503">
        <v>9244831</v>
      </c>
      <c r="E15" s="503">
        <v>9042959</v>
      </c>
      <c r="F15" s="504">
        <v>8375287</v>
      </c>
      <c r="G15" s="504">
        <v>9692635</v>
      </c>
      <c r="H15" s="504">
        <v>11137124</v>
      </c>
      <c r="I15" s="504">
        <v>11588959.969999993</v>
      </c>
      <c r="J15" s="504">
        <v>9094887.4610000011</v>
      </c>
      <c r="K15" s="504">
        <v>9895507.9620000087</v>
      </c>
      <c r="L15" s="505">
        <v>10573630.956999999</v>
      </c>
      <c r="N15" s="506">
        <f t="shared" ref="N15:U15" si="11">C15/C13</f>
        <v>0.70499967329292146</v>
      </c>
      <c r="O15" s="507">
        <f t="shared" si="11"/>
        <v>0.67857234869523453</v>
      </c>
      <c r="P15" s="507">
        <f t="shared" si="11"/>
        <v>0.68799496223808831</v>
      </c>
      <c r="Q15" s="507">
        <f t="shared" si="11"/>
        <v>0.6491473673693986</v>
      </c>
      <c r="R15" s="507">
        <f t="shared" si="11"/>
        <v>0.78656906881014066</v>
      </c>
      <c r="S15" s="507">
        <f t="shared" si="11"/>
        <v>0.79403139158922154</v>
      </c>
      <c r="T15" s="507">
        <f t="shared" si="11"/>
        <v>0.71880954827399879</v>
      </c>
      <c r="U15" s="507">
        <f t="shared" si="11"/>
        <v>0.63938283182981548</v>
      </c>
      <c r="V15" s="507">
        <f>K15/K13</f>
        <v>0.60175918999321809</v>
      </c>
      <c r="W15" s="508">
        <f>L15/L13</f>
        <v>0.60625668767640162</v>
      </c>
      <c r="Y15" s="509">
        <f t="shared" si="2"/>
        <v>6.8528366366240837E-2</v>
      </c>
      <c r="Z15" s="511">
        <f t="shared" si="3"/>
        <v>7.4739160746912963E-3</v>
      </c>
      <c r="AB15" s="494">
        <f t="shared" si="10"/>
        <v>0.15362883191499271</v>
      </c>
    </row>
    <row r="16" spans="1:29" ht="20.100000000000001" customHeight="1" thickBot="1">
      <c r="A16" s="5" t="s">
        <v>8</v>
      </c>
      <c r="B16" s="6"/>
      <c r="C16" s="12">
        <v>108515</v>
      </c>
      <c r="D16" s="13">
        <v>88963</v>
      </c>
      <c r="E16" s="13">
        <v>259060</v>
      </c>
      <c r="F16" s="33">
        <v>298131</v>
      </c>
      <c r="G16" s="33">
        <v>93359</v>
      </c>
      <c r="H16" s="33"/>
      <c r="I16" s="33"/>
      <c r="J16" s="33"/>
      <c r="K16" s="33"/>
      <c r="L16" s="14"/>
      <c r="N16" s="128">
        <f t="shared" ref="N16:U16" si="12">C16/C46</f>
        <v>9.8886259050122547E-4</v>
      </c>
      <c r="O16" s="19">
        <f t="shared" si="12"/>
        <v>7.9174123550826881E-4</v>
      </c>
      <c r="P16" s="19">
        <f t="shared" si="12"/>
        <v>2.2506626970580906E-3</v>
      </c>
      <c r="Q16" s="19">
        <f t="shared" si="12"/>
        <v>2.3926849718932889E-3</v>
      </c>
      <c r="R16" s="19">
        <f t="shared" si="12"/>
        <v>8.3337653053903787E-4</v>
      </c>
      <c r="S16" s="19">
        <f t="shared" si="12"/>
        <v>0</v>
      </c>
      <c r="T16" s="19">
        <f t="shared" si="12"/>
        <v>0</v>
      </c>
      <c r="U16" s="19">
        <f t="shared" si="12"/>
        <v>0</v>
      </c>
      <c r="V16" s="19">
        <f>K16/K46</f>
        <v>0</v>
      </c>
      <c r="W16" s="167">
        <f>L16/L46</f>
        <v>0</v>
      </c>
      <c r="Y16" s="98"/>
      <c r="Z16" s="97"/>
      <c r="AC16" s="24"/>
    </row>
    <row r="17" spans="1:29" ht="20.100000000000001" customHeight="1">
      <c r="A17" s="22"/>
      <c r="B17" t="s">
        <v>36</v>
      </c>
      <c r="C17" s="9">
        <v>39672</v>
      </c>
      <c r="D17" s="10">
        <v>46278</v>
      </c>
      <c r="E17" s="10">
        <v>123104</v>
      </c>
      <c r="F17" s="32">
        <v>114133</v>
      </c>
      <c r="G17" s="32">
        <v>23134</v>
      </c>
      <c r="H17" s="32"/>
      <c r="I17" s="32"/>
      <c r="J17" s="32"/>
      <c r="K17" s="32"/>
      <c r="L17" s="11"/>
      <c r="N17" s="74">
        <f>C17/C16</f>
        <v>0.36559001059761326</v>
      </c>
      <c r="O17" s="16">
        <f>D17/D16</f>
        <v>0.52019378842889741</v>
      </c>
      <c r="P17" s="16">
        <f>E17/E16</f>
        <v>0.47519493553616921</v>
      </c>
      <c r="Q17" s="16">
        <f>F17/F16</f>
        <v>0.38282835397862014</v>
      </c>
      <c r="R17" s="16">
        <f>G17/G16</f>
        <v>0.24779614177529752</v>
      </c>
      <c r="S17" s="16"/>
      <c r="T17" s="16"/>
      <c r="U17" s="16"/>
      <c r="V17" s="16"/>
      <c r="W17" s="168"/>
      <c r="Y17" s="99"/>
      <c r="Z17" s="104"/>
      <c r="AC17" s="2"/>
    </row>
    <row r="18" spans="1:29" ht="20.100000000000001" customHeight="1" thickBot="1">
      <c r="A18" s="173"/>
      <c r="B18" t="s">
        <v>35</v>
      </c>
      <c r="C18" s="9">
        <v>68843</v>
      </c>
      <c r="D18" s="10">
        <v>42685</v>
      </c>
      <c r="E18" s="10">
        <v>135956</v>
      </c>
      <c r="F18" s="32">
        <v>183998</v>
      </c>
      <c r="G18" s="32">
        <v>70225</v>
      </c>
      <c r="H18" s="32"/>
      <c r="I18" s="32"/>
      <c r="J18" s="32"/>
      <c r="K18" s="32"/>
      <c r="L18" s="11"/>
      <c r="N18" s="74">
        <f>C18/C16</f>
        <v>0.6344099894023868</v>
      </c>
      <c r="O18" s="16">
        <f>D18/D16</f>
        <v>0.47980621157110259</v>
      </c>
      <c r="P18" s="16">
        <f>E18/E16</f>
        <v>0.52480506446383079</v>
      </c>
      <c r="Q18" s="16">
        <f>F18/F16</f>
        <v>0.61717164602137986</v>
      </c>
      <c r="R18" s="16">
        <f>G18/G16</f>
        <v>0.75220385822470248</v>
      </c>
      <c r="S18" s="16"/>
      <c r="T18" s="16"/>
      <c r="U18" s="16"/>
      <c r="V18" s="16"/>
      <c r="W18" s="168"/>
      <c r="Y18" s="99"/>
      <c r="Z18" s="102"/>
      <c r="AC18" s="2"/>
    </row>
    <row r="19" spans="1:29" ht="20.100000000000001" customHeight="1" thickBot="1">
      <c r="A19" s="5" t="s">
        <v>15</v>
      </c>
      <c r="B19" s="6"/>
      <c r="C19" s="12">
        <v>33870</v>
      </c>
      <c r="D19" s="13">
        <v>27242</v>
      </c>
      <c r="E19" s="13">
        <v>23820</v>
      </c>
      <c r="F19" s="33">
        <v>29584</v>
      </c>
      <c r="G19" s="33">
        <v>54417</v>
      </c>
      <c r="H19" s="33">
        <v>32673</v>
      </c>
      <c r="I19" s="33">
        <v>35417.129000000001</v>
      </c>
      <c r="J19" s="33">
        <v>34925.082000000009</v>
      </c>
      <c r="K19" s="33">
        <v>18572.046999999999</v>
      </c>
      <c r="L19" s="14">
        <v>6868.5210000000006</v>
      </c>
      <c r="N19" s="128">
        <f t="shared" ref="N19:U19" si="13">C19/C46</f>
        <v>3.0864650914874908E-4</v>
      </c>
      <c r="O19" s="19">
        <f t="shared" si="13"/>
        <v>2.4244477746609554E-4</v>
      </c>
      <c r="P19" s="19">
        <f t="shared" si="13"/>
        <v>2.0694350900920139E-4</v>
      </c>
      <c r="Q19" s="19">
        <f t="shared" si="13"/>
        <v>2.374298285266915E-4</v>
      </c>
      <c r="R19" s="19">
        <f t="shared" si="13"/>
        <v>4.8575767373625279E-4</v>
      </c>
      <c r="S19" s="19">
        <f t="shared" si="13"/>
        <v>2.7761138484518662E-4</v>
      </c>
      <c r="T19" s="19">
        <f t="shared" si="13"/>
        <v>2.8364802869086192E-4</v>
      </c>
      <c r="U19" s="19">
        <f t="shared" si="13"/>
        <v>3.5758795580185881E-4</v>
      </c>
      <c r="V19" s="19">
        <f>K19/K46</f>
        <v>1.7761784506114316E-4</v>
      </c>
      <c r="W19" s="167">
        <f>L19/L46</f>
        <v>6.5631772976344128E-5</v>
      </c>
      <c r="Y19" s="98">
        <f t="shared" si="2"/>
        <v>-0.63016887691486023</v>
      </c>
      <c r="Z19" s="97">
        <f t="shared" si="3"/>
        <v>-0.63048885682769629</v>
      </c>
      <c r="AC19" s="24"/>
    </row>
    <row r="20" spans="1:29" ht="20.100000000000001" customHeight="1">
      <c r="A20" s="22"/>
      <c r="B20" t="s">
        <v>36</v>
      </c>
      <c r="C20" s="9">
        <v>21660</v>
      </c>
      <c r="D20" s="10">
        <v>12633</v>
      </c>
      <c r="E20" s="10">
        <v>10045</v>
      </c>
      <c r="F20" s="32">
        <v>19629</v>
      </c>
      <c r="G20" s="32">
        <v>44990</v>
      </c>
      <c r="H20" s="32">
        <v>21465</v>
      </c>
      <c r="I20" s="32">
        <v>26222.370999999999</v>
      </c>
      <c r="J20" s="32">
        <v>27443.627000000004</v>
      </c>
      <c r="K20" s="32">
        <v>13067.101999999999</v>
      </c>
      <c r="L20" s="11">
        <v>2808.1689999999999</v>
      </c>
      <c r="N20" s="74">
        <f t="shared" ref="N20:U20" si="14">C20/C19</f>
        <v>0.63950398582816648</v>
      </c>
      <c r="O20" s="16">
        <f t="shared" si="14"/>
        <v>0.46373247191836137</v>
      </c>
      <c r="P20" s="16">
        <f t="shared" si="14"/>
        <v>0.42170445004198154</v>
      </c>
      <c r="Q20" s="16">
        <f t="shared" si="14"/>
        <v>0.66350054083288268</v>
      </c>
      <c r="R20" s="16">
        <f t="shared" si="14"/>
        <v>0.82676369516878911</v>
      </c>
      <c r="S20" s="16">
        <f t="shared" si="14"/>
        <v>0.65696446607290426</v>
      </c>
      <c r="T20" s="16">
        <f t="shared" si="14"/>
        <v>0.7403866925520699</v>
      </c>
      <c r="U20" s="16">
        <f t="shared" si="14"/>
        <v>0.78578561390349766</v>
      </c>
      <c r="V20" s="16">
        <f>K20/K19</f>
        <v>0.70358975507654054</v>
      </c>
      <c r="W20" s="168">
        <f>L20/L19</f>
        <v>0.40884624215315052</v>
      </c>
      <c r="Y20" s="99">
        <f t="shared" si="2"/>
        <v>-0.78509626694580026</v>
      </c>
      <c r="Z20" s="104">
        <f t="shared" si="3"/>
        <v>-0.41891387814668524</v>
      </c>
      <c r="AC20" s="2"/>
    </row>
    <row r="21" spans="1:29" ht="20.100000000000001" customHeight="1" thickBot="1">
      <c r="A21" s="173"/>
      <c r="B21" t="s">
        <v>35</v>
      </c>
      <c r="C21" s="9">
        <v>12210</v>
      </c>
      <c r="D21" s="10">
        <v>14609</v>
      </c>
      <c r="E21" s="10">
        <v>13775</v>
      </c>
      <c r="F21" s="32">
        <v>9955</v>
      </c>
      <c r="G21" s="32">
        <v>9427</v>
      </c>
      <c r="H21" s="32">
        <v>11208</v>
      </c>
      <c r="I21" s="32">
        <v>9194.7580000000016</v>
      </c>
      <c r="J21" s="32">
        <v>7481.4550000000017</v>
      </c>
      <c r="K21" s="32">
        <v>5504.9449999999997</v>
      </c>
      <c r="L21" s="11">
        <v>4060.3520000000012</v>
      </c>
      <c r="N21" s="74">
        <f t="shared" ref="N21:U21" si="15">C21/C19</f>
        <v>0.36049601417183347</v>
      </c>
      <c r="O21" s="16">
        <f t="shared" si="15"/>
        <v>0.53626752808163869</v>
      </c>
      <c r="P21" s="16">
        <f t="shared" si="15"/>
        <v>0.57829554995801846</v>
      </c>
      <c r="Q21" s="16">
        <f t="shared" si="15"/>
        <v>0.33649945916711738</v>
      </c>
      <c r="R21" s="16">
        <f t="shared" si="15"/>
        <v>0.17323630483121083</v>
      </c>
      <c r="S21" s="16">
        <f t="shared" si="15"/>
        <v>0.34303553392709579</v>
      </c>
      <c r="T21" s="16">
        <f t="shared" si="15"/>
        <v>0.2596133074479301</v>
      </c>
      <c r="U21" s="16">
        <f t="shared" si="15"/>
        <v>0.2142143860965022</v>
      </c>
      <c r="V21" s="16">
        <f>K21/K19</f>
        <v>0.29641024492345946</v>
      </c>
      <c r="W21" s="168">
        <f>L21/L19</f>
        <v>0.59115375784684954</v>
      </c>
      <c r="Y21" s="99">
        <f t="shared" si="2"/>
        <v>-0.26241733568636899</v>
      </c>
      <c r="Z21" s="102">
        <f t="shared" si="3"/>
        <v>0.99437694199638815</v>
      </c>
      <c r="AC21" s="2"/>
    </row>
    <row r="22" spans="1:29" ht="20.100000000000001" customHeight="1" thickBot="1">
      <c r="A22" s="5" t="s">
        <v>18</v>
      </c>
      <c r="B22" s="6"/>
      <c r="C22" s="12">
        <v>1062653</v>
      </c>
      <c r="D22" s="13">
        <v>762668</v>
      </c>
      <c r="E22" s="13">
        <v>1066136</v>
      </c>
      <c r="F22" s="33">
        <v>883932</v>
      </c>
      <c r="G22" s="33">
        <v>522330</v>
      </c>
      <c r="H22" s="33">
        <v>377044</v>
      </c>
      <c r="I22" s="33">
        <v>299635.37100000004</v>
      </c>
      <c r="J22" s="33">
        <v>253507.21100000007</v>
      </c>
      <c r="K22" s="33">
        <v>278459.76100000006</v>
      </c>
      <c r="L22" s="14">
        <v>345011.44100000005</v>
      </c>
      <c r="N22" s="128">
        <f t="shared" ref="N22:U22" si="16">C22/C46</f>
        <v>9.6836179181117709E-3</v>
      </c>
      <c r="O22" s="19">
        <f t="shared" si="16"/>
        <v>6.7874926048202104E-3</v>
      </c>
      <c r="P22" s="19">
        <f t="shared" si="16"/>
        <v>9.2623813988679232E-3</v>
      </c>
      <c r="Q22" s="19">
        <f t="shared" si="16"/>
        <v>7.0940989450126914E-3</v>
      </c>
      <c r="R22" s="19">
        <f t="shared" si="16"/>
        <v>4.662620242252548E-3</v>
      </c>
      <c r="S22" s="19">
        <f t="shared" si="16"/>
        <v>3.2036148191953153E-3</v>
      </c>
      <c r="T22" s="19">
        <f t="shared" si="16"/>
        <v>2.3997140567267629E-3</v>
      </c>
      <c r="U22" s="19">
        <f t="shared" si="16"/>
        <v>2.5955880465082515E-3</v>
      </c>
      <c r="V22" s="19">
        <f>K22/K46</f>
        <v>2.6631110014453964E-3</v>
      </c>
      <c r="W22" s="167">
        <f>L22/L46</f>
        <v>3.2967377649356171E-3</v>
      </c>
      <c r="Y22" s="318">
        <f t="shared" si="2"/>
        <v>0.23899927142435484</v>
      </c>
      <c r="Z22" s="319">
        <f t="shared" si="3"/>
        <v>0.23792728247013414</v>
      </c>
      <c r="AC22" s="24"/>
    </row>
    <row r="23" spans="1:29" ht="20.100000000000001" customHeight="1">
      <c r="A23" s="22"/>
      <c r="B23" t="s">
        <v>36</v>
      </c>
      <c r="C23" s="9">
        <v>20984</v>
      </c>
      <c r="D23" s="10">
        <v>45120</v>
      </c>
      <c r="E23" s="10">
        <v>98963</v>
      </c>
      <c r="F23" s="32">
        <v>77778</v>
      </c>
      <c r="G23" s="32">
        <v>28035</v>
      </c>
      <c r="H23" s="32">
        <v>27309</v>
      </c>
      <c r="I23" s="32">
        <v>46681.826000000001</v>
      </c>
      <c r="J23" s="32">
        <v>51595.824000000001</v>
      </c>
      <c r="K23" s="32">
        <v>89708.758999999991</v>
      </c>
      <c r="L23" s="11">
        <v>169203.32100000005</v>
      </c>
      <c r="N23" s="74">
        <f t="shared" ref="N23:U23" si="17">C23/C22</f>
        <v>1.9746803519116778E-2</v>
      </c>
      <c r="O23" s="16">
        <f t="shared" si="17"/>
        <v>5.9160735732979489E-2</v>
      </c>
      <c r="P23" s="16">
        <f t="shared" si="17"/>
        <v>9.2823992436237027E-2</v>
      </c>
      <c r="Q23" s="16">
        <f t="shared" si="17"/>
        <v>8.7990931429114461E-2</v>
      </c>
      <c r="R23" s="16">
        <f t="shared" si="17"/>
        <v>5.367296536672219E-2</v>
      </c>
      <c r="S23" s="16">
        <f t="shared" si="17"/>
        <v>7.2429212505702251E-2</v>
      </c>
      <c r="T23" s="16">
        <f t="shared" si="17"/>
        <v>0.15579544512453436</v>
      </c>
      <c r="U23" s="16">
        <f t="shared" si="17"/>
        <v>0.2035280329757562</v>
      </c>
      <c r="V23" s="16">
        <f>K23/K22</f>
        <v>0.32216058319463964</v>
      </c>
      <c r="W23" s="168">
        <f>L23/L22</f>
        <v>0.49042814496114068</v>
      </c>
      <c r="Y23" s="99">
        <f t="shared" si="2"/>
        <v>0.88614047152296549</v>
      </c>
      <c r="Z23" s="104">
        <f t="shared" si="3"/>
        <v>0.52230958889479939</v>
      </c>
      <c r="AC23" s="2"/>
    </row>
    <row r="24" spans="1:29" ht="20.100000000000001" customHeight="1" thickBot="1">
      <c r="A24" s="173"/>
      <c r="B24" t="s">
        <v>35</v>
      </c>
      <c r="C24" s="9">
        <v>1041669</v>
      </c>
      <c r="D24" s="10">
        <v>717548</v>
      </c>
      <c r="E24" s="10">
        <v>967173</v>
      </c>
      <c r="F24" s="32">
        <v>806154</v>
      </c>
      <c r="G24" s="32">
        <v>494295</v>
      </c>
      <c r="H24" s="32">
        <v>349735</v>
      </c>
      <c r="I24" s="32">
        <v>252953.54500000007</v>
      </c>
      <c r="J24" s="32">
        <v>201911.38700000008</v>
      </c>
      <c r="K24" s="32">
        <v>188751.00200000004</v>
      </c>
      <c r="L24" s="11">
        <v>175808.12</v>
      </c>
      <c r="N24" s="74">
        <f t="shared" ref="N24:U24" si="18">C24/C22</f>
        <v>0.98025319648088327</v>
      </c>
      <c r="O24" s="16">
        <f t="shared" si="18"/>
        <v>0.94083926426702047</v>
      </c>
      <c r="P24" s="16">
        <f t="shared" si="18"/>
        <v>0.90717600756376293</v>
      </c>
      <c r="Q24" s="16">
        <f t="shared" si="18"/>
        <v>0.91200906857088559</v>
      </c>
      <c r="R24" s="16">
        <f t="shared" si="18"/>
        <v>0.94632703463327783</v>
      </c>
      <c r="S24" s="16">
        <f t="shared" si="18"/>
        <v>0.92757078749429778</v>
      </c>
      <c r="T24" s="16">
        <f t="shared" si="18"/>
        <v>0.84420455487546575</v>
      </c>
      <c r="U24" s="16">
        <f t="shared" si="18"/>
        <v>0.79647196702424383</v>
      </c>
      <c r="V24" s="16">
        <f>K24/K22</f>
        <v>0.6778394168053602</v>
      </c>
      <c r="W24" s="168">
        <f>L24/L22</f>
        <v>0.50957185503885938</v>
      </c>
      <c r="Y24" s="99">
        <f t="shared" si="2"/>
        <v>-6.857119624721271E-2</v>
      </c>
      <c r="Z24" s="102">
        <f t="shared" si="3"/>
        <v>-0.24824103997896954</v>
      </c>
    </row>
    <row r="25" spans="1:29" ht="20.100000000000001" customHeight="1" thickBot="1">
      <c r="A25" s="5" t="s">
        <v>19</v>
      </c>
      <c r="B25" s="6"/>
      <c r="C25" s="12">
        <v>6243657</v>
      </c>
      <c r="D25" s="13">
        <v>5984241</v>
      </c>
      <c r="E25" s="13">
        <v>6482985</v>
      </c>
      <c r="F25" s="33">
        <v>6587282</v>
      </c>
      <c r="G25" s="33">
        <v>5490782</v>
      </c>
      <c r="H25" s="33">
        <v>5386131</v>
      </c>
      <c r="I25" s="33">
        <v>6126794.777999999</v>
      </c>
      <c r="J25" s="33">
        <v>4556944.2180000013</v>
      </c>
      <c r="K25" s="33">
        <v>4508841.6760000009</v>
      </c>
      <c r="L25" s="14">
        <v>4301612.2389999982</v>
      </c>
      <c r="N25" s="128">
        <f t="shared" ref="N25:U25" si="19">C25/C46</f>
        <v>5.6896455192564255E-2</v>
      </c>
      <c r="O25" s="19">
        <f t="shared" si="19"/>
        <v>5.3257762923004374E-2</v>
      </c>
      <c r="P25" s="19">
        <f t="shared" si="19"/>
        <v>5.6322907840219039E-2</v>
      </c>
      <c r="Q25" s="19">
        <f t="shared" si="19"/>
        <v>5.2866996880643641E-2</v>
      </c>
      <c r="R25" s="19">
        <f t="shared" si="19"/>
        <v>4.9013901746014839E-2</v>
      </c>
      <c r="S25" s="19">
        <f t="shared" si="19"/>
        <v>4.5764125910310954E-2</v>
      </c>
      <c r="T25" s="19">
        <f t="shared" si="19"/>
        <v>4.9068157415389793E-2</v>
      </c>
      <c r="U25" s="19">
        <f t="shared" si="19"/>
        <v>4.6657252447330551E-2</v>
      </c>
      <c r="V25" s="19">
        <f>K25/K46</f>
        <v>4.3121296333839418E-2</v>
      </c>
      <c r="W25" s="167">
        <f>L25/L46</f>
        <v>4.1103818114891291E-2</v>
      </c>
      <c r="Y25" s="98">
        <f t="shared" si="2"/>
        <v>-4.5960681676417918E-2</v>
      </c>
      <c r="Z25" s="97">
        <f t="shared" si="3"/>
        <v>-4.678612171881557E-2</v>
      </c>
      <c r="AC25" s="1"/>
    </row>
    <row r="26" spans="1:29" ht="20.100000000000001" customHeight="1">
      <c r="A26" s="22"/>
      <c r="B26" t="s">
        <v>36</v>
      </c>
      <c r="C26" s="9">
        <v>2635220</v>
      </c>
      <c r="D26" s="10">
        <v>1598559</v>
      </c>
      <c r="E26" s="10">
        <v>1978945</v>
      </c>
      <c r="F26" s="32">
        <v>2189491</v>
      </c>
      <c r="G26" s="32">
        <v>1189901</v>
      </c>
      <c r="H26" s="32">
        <v>1053028</v>
      </c>
      <c r="I26" s="32">
        <v>1691174.969</v>
      </c>
      <c r="J26" s="32">
        <v>1773087.9450000001</v>
      </c>
      <c r="K26" s="32">
        <v>1668659.8419999999</v>
      </c>
      <c r="L26" s="11">
        <v>1587173.2520000001</v>
      </c>
      <c r="N26" s="74">
        <f t="shared" ref="N26:U26" si="20">C26/C25</f>
        <v>0.42206354384938188</v>
      </c>
      <c r="O26" s="16">
        <f t="shared" si="20"/>
        <v>0.26712811198613157</v>
      </c>
      <c r="P26" s="16">
        <f t="shared" si="20"/>
        <v>0.30525213308375693</v>
      </c>
      <c r="Q26" s="16">
        <f t="shared" si="20"/>
        <v>0.33238154978031909</v>
      </c>
      <c r="R26" s="16">
        <f t="shared" si="20"/>
        <v>0.21670884038011343</v>
      </c>
      <c r="S26" s="16">
        <f t="shared" si="20"/>
        <v>0.19550731313441874</v>
      </c>
      <c r="T26" s="16">
        <f t="shared" si="20"/>
        <v>0.27602931553585658</v>
      </c>
      <c r="U26" s="16">
        <f t="shared" si="20"/>
        <v>0.38909581951788541</v>
      </c>
      <c r="V26" s="16">
        <f>K26/K25</f>
        <v>0.37008614671082091</v>
      </c>
      <c r="W26" s="168">
        <f>L26/L25</f>
        <v>0.36897171660664896</v>
      </c>
      <c r="Y26" s="99">
        <f t="shared" si="2"/>
        <v>-4.8833553699196564E-2</v>
      </c>
      <c r="Z26" s="104">
        <f t="shared" si="3"/>
        <v>-3.0112721431930427E-3</v>
      </c>
    </row>
    <row r="27" spans="1:29" ht="20.100000000000001" customHeight="1" thickBot="1">
      <c r="A27" s="173"/>
      <c r="B27" t="s">
        <v>35</v>
      </c>
      <c r="C27" s="9">
        <v>3608437</v>
      </c>
      <c r="D27" s="10">
        <v>4385682</v>
      </c>
      <c r="E27" s="10">
        <v>4504040</v>
      </c>
      <c r="F27" s="32">
        <v>4397791</v>
      </c>
      <c r="G27" s="32">
        <v>4300881</v>
      </c>
      <c r="H27" s="32">
        <v>4333103</v>
      </c>
      <c r="I27" s="32">
        <v>4435619.8089999985</v>
      </c>
      <c r="J27" s="32">
        <v>2783856.273000001</v>
      </c>
      <c r="K27" s="32">
        <v>2840181.8340000007</v>
      </c>
      <c r="L27" s="11">
        <v>2714438.9869999983</v>
      </c>
      <c r="N27" s="74">
        <f t="shared" ref="N27:U27" si="21">C27/C25</f>
        <v>0.57793645615061817</v>
      </c>
      <c r="O27" s="16">
        <f t="shared" si="21"/>
        <v>0.73287188801386838</v>
      </c>
      <c r="P27" s="16">
        <f t="shared" si="21"/>
        <v>0.69474786691624302</v>
      </c>
      <c r="Q27" s="16">
        <f t="shared" si="21"/>
        <v>0.66761845021968091</v>
      </c>
      <c r="R27" s="16">
        <f t="shared" si="21"/>
        <v>0.7832911596198866</v>
      </c>
      <c r="S27" s="16">
        <f t="shared" si="21"/>
        <v>0.80449268686558129</v>
      </c>
      <c r="T27" s="16">
        <f t="shared" si="21"/>
        <v>0.72397068446414337</v>
      </c>
      <c r="U27" s="16">
        <f t="shared" si="21"/>
        <v>0.61090418048211448</v>
      </c>
      <c r="V27" s="16">
        <f>K27/K25</f>
        <v>0.62991385328917904</v>
      </c>
      <c r="W27" s="168">
        <f>L27/L25</f>
        <v>0.63102828339335104</v>
      </c>
      <c r="Y27" s="99">
        <f t="shared" si="2"/>
        <v>-4.4272815738318802E-2</v>
      </c>
      <c r="Z27" s="102">
        <f t="shared" si="3"/>
        <v>1.7691785922040908E-3</v>
      </c>
    </row>
    <row r="28" spans="1:29" ht="20.100000000000001" customHeight="1" thickBot="1">
      <c r="A28" s="5" t="s">
        <v>83</v>
      </c>
      <c r="B28" s="6"/>
      <c r="C28" s="12">
        <v>372565</v>
      </c>
      <c r="D28" s="13">
        <v>415358</v>
      </c>
      <c r="E28" s="13">
        <v>770569</v>
      </c>
      <c r="F28" s="33">
        <v>903667</v>
      </c>
      <c r="G28" s="33">
        <v>848359</v>
      </c>
      <c r="H28" s="33">
        <v>1004265</v>
      </c>
      <c r="I28" s="33">
        <v>1217376.2410000002</v>
      </c>
      <c r="J28" s="33">
        <v>1345752.4999999995</v>
      </c>
      <c r="K28" s="33">
        <v>1428746.0379999999</v>
      </c>
      <c r="L28" s="14">
        <v>1674153.7470000004</v>
      </c>
      <c r="N28" s="128">
        <f t="shared" ref="N28:U28" si="22">C28/C46</f>
        <v>3.3950660372306972E-3</v>
      </c>
      <c r="O28" s="19">
        <f t="shared" si="22"/>
        <v>3.6965486336819073E-3</v>
      </c>
      <c r="P28" s="19">
        <f t="shared" si="22"/>
        <v>6.6945530140097107E-3</v>
      </c>
      <c r="Q28" s="19">
        <f t="shared" si="22"/>
        <v>7.2524844799631465E-3</v>
      </c>
      <c r="R28" s="19">
        <f t="shared" si="22"/>
        <v>7.5729440125919048E-3</v>
      </c>
      <c r="S28" s="19">
        <f t="shared" si="22"/>
        <v>8.5328986441879015E-3</v>
      </c>
      <c r="T28" s="19">
        <f t="shared" si="22"/>
        <v>9.7496996703132464E-3</v>
      </c>
      <c r="U28" s="19">
        <f t="shared" si="22"/>
        <v>1.3778776109680736E-2</v>
      </c>
      <c r="V28" s="19">
        <f>K28/K46</f>
        <v>1.366412611432688E-2</v>
      </c>
      <c r="W28" s="167">
        <f>L28/L46</f>
        <v>1.5997283643829564E-2</v>
      </c>
      <c r="Y28" s="98">
        <f t="shared" si="2"/>
        <v>0.17176440212112806</v>
      </c>
      <c r="Z28" s="97">
        <f t="shared" si="3"/>
        <v>0.17075058514399691</v>
      </c>
      <c r="AC28" s="1"/>
    </row>
    <row r="29" spans="1:29" ht="20.100000000000001" customHeight="1">
      <c r="A29" s="22"/>
      <c r="B29" t="s">
        <v>36</v>
      </c>
      <c r="C29" s="9">
        <v>116567</v>
      </c>
      <c r="D29" s="10">
        <v>165876</v>
      </c>
      <c r="E29" s="10">
        <v>524149</v>
      </c>
      <c r="F29" s="32">
        <v>593143</v>
      </c>
      <c r="G29" s="32">
        <v>450570</v>
      </c>
      <c r="H29" s="32">
        <v>395064</v>
      </c>
      <c r="I29" s="32">
        <v>513246.56300000008</v>
      </c>
      <c r="J29" s="32">
        <v>612404.30099999951</v>
      </c>
      <c r="K29" s="32">
        <v>762334.47699999996</v>
      </c>
      <c r="L29" s="11">
        <v>786335.0059999997</v>
      </c>
      <c r="N29" s="74">
        <f t="shared" ref="N29:U29" si="23">C29/C28</f>
        <v>0.31287694764671936</v>
      </c>
      <c r="O29" s="16">
        <f t="shared" si="23"/>
        <v>0.39935669952185826</v>
      </c>
      <c r="P29" s="16">
        <f t="shared" si="23"/>
        <v>0.68021033807485121</v>
      </c>
      <c r="Q29" s="16">
        <f t="shared" si="23"/>
        <v>0.65637342074016203</v>
      </c>
      <c r="R29" s="16">
        <f t="shared" si="23"/>
        <v>0.53110770322469614</v>
      </c>
      <c r="S29" s="16">
        <f t="shared" si="23"/>
        <v>0.39338620782363221</v>
      </c>
      <c r="T29" s="16">
        <f t="shared" si="23"/>
        <v>0.42160060769577645</v>
      </c>
      <c r="U29" s="16">
        <f t="shared" si="23"/>
        <v>0.45506458356941543</v>
      </c>
      <c r="V29" s="16">
        <f>K29/K28</f>
        <v>0.53356891758533787</v>
      </c>
      <c r="W29" s="168">
        <f>L29/L28</f>
        <v>0.46969103489394126</v>
      </c>
      <c r="Y29" s="99">
        <f t="shared" si="2"/>
        <v>3.148293790207228E-2</v>
      </c>
      <c r="Z29" s="104">
        <f t="shared" si="3"/>
        <v>-0.11971814808942673</v>
      </c>
    </row>
    <row r="30" spans="1:29" ht="20.100000000000001" customHeight="1" thickBot="1">
      <c r="A30" s="173"/>
      <c r="B30" t="s">
        <v>35</v>
      </c>
      <c r="C30" s="9">
        <v>255998</v>
      </c>
      <c r="D30" s="10">
        <v>249482</v>
      </c>
      <c r="E30" s="10">
        <v>246420</v>
      </c>
      <c r="F30" s="32">
        <v>310524</v>
      </c>
      <c r="G30" s="32">
        <v>397789</v>
      </c>
      <c r="H30" s="32">
        <v>609201</v>
      </c>
      <c r="I30" s="32">
        <v>704129.67800000007</v>
      </c>
      <c r="J30" s="32">
        <v>733348.19900000014</v>
      </c>
      <c r="K30" s="32">
        <v>666411.56099999999</v>
      </c>
      <c r="L30" s="11">
        <v>887818.74100000074</v>
      </c>
      <c r="N30" s="74">
        <f t="shared" ref="N30:U30" si="24">C30/C28</f>
        <v>0.68712305235328064</v>
      </c>
      <c r="O30" s="16">
        <f t="shared" si="24"/>
        <v>0.60064330047814174</v>
      </c>
      <c r="P30" s="16">
        <f t="shared" si="24"/>
        <v>0.31978966192514879</v>
      </c>
      <c r="Q30" s="16">
        <f t="shared" si="24"/>
        <v>0.34362657925983797</v>
      </c>
      <c r="R30" s="16">
        <f t="shared" si="24"/>
        <v>0.46889229677530386</v>
      </c>
      <c r="S30" s="16">
        <f t="shared" si="24"/>
        <v>0.60661379217636779</v>
      </c>
      <c r="T30" s="16">
        <f t="shared" si="24"/>
        <v>0.57839939230422355</v>
      </c>
      <c r="U30" s="16">
        <f t="shared" si="24"/>
        <v>0.54493541643058463</v>
      </c>
      <c r="V30" s="16">
        <f>K30/K28</f>
        <v>0.46643108241466213</v>
      </c>
      <c r="W30" s="168">
        <f>L30/L28</f>
        <v>0.53030896510605874</v>
      </c>
      <c r="Y30" s="99">
        <f t="shared" si="2"/>
        <v>0.33223790365785799</v>
      </c>
      <c r="Z30" s="102">
        <f t="shared" si="3"/>
        <v>0.13695031291805826</v>
      </c>
    </row>
    <row r="31" spans="1:29" ht="20.100000000000001" customHeight="1" thickBot="1">
      <c r="A31" s="5" t="s">
        <v>9</v>
      </c>
      <c r="B31" s="6"/>
      <c r="C31" s="12">
        <v>3895621</v>
      </c>
      <c r="D31" s="13">
        <v>4806982</v>
      </c>
      <c r="E31" s="13">
        <v>5482162</v>
      </c>
      <c r="F31" s="33">
        <v>5290110</v>
      </c>
      <c r="G31" s="33">
        <v>4588314</v>
      </c>
      <c r="H31" s="33">
        <v>5165606</v>
      </c>
      <c r="I31" s="33">
        <v>5586405.3529999992</v>
      </c>
      <c r="J31" s="33">
        <v>4470484.790000001</v>
      </c>
      <c r="K31" s="33">
        <v>4106984.8369999998</v>
      </c>
      <c r="L31" s="14">
        <v>4141050.7259999989</v>
      </c>
      <c r="N31" s="128">
        <f t="shared" ref="N31:U31" si="25">C31/C46</f>
        <v>3.5499551893019163E-2</v>
      </c>
      <c r="O31" s="19">
        <f t="shared" si="25"/>
        <v>4.2780547730472317E-2</v>
      </c>
      <c r="P31" s="19">
        <f t="shared" si="25"/>
        <v>4.7627953032615515E-2</v>
      </c>
      <c r="Q31" s="19">
        <f t="shared" si="25"/>
        <v>4.2456392312984585E-2</v>
      </c>
      <c r="R31" s="19">
        <f t="shared" si="25"/>
        <v>4.0957949446156182E-2</v>
      </c>
      <c r="S31" s="19">
        <f t="shared" si="25"/>
        <v>4.3890399878327824E-2</v>
      </c>
      <c r="T31" s="19">
        <f t="shared" si="25"/>
        <v>4.4740296872920686E-2</v>
      </c>
      <c r="U31" s="19">
        <f t="shared" si="25"/>
        <v>4.5772019017719184E-2</v>
      </c>
      <c r="V31" s="19">
        <f>K31/K46</f>
        <v>3.9278050311133197E-2</v>
      </c>
      <c r="W31" s="167">
        <f>L31/L46</f>
        <v>3.9569581447353362E-2</v>
      </c>
      <c r="Y31" s="98">
        <f t="shared" si="2"/>
        <v>8.2946225398978831E-3</v>
      </c>
      <c r="Z31" s="97">
        <f t="shared" si="3"/>
        <v>7.4222405111979677E-3</v>
      </c>
      <c r="AC31" s="1"/>
    </row>
    <row r="32" spans="1:29" ht="20.100000000000001" customHeight="1">
      <c r="A32" s="22"/>
      <c r="B32" t="s">
        <v>36</v>
      </c>
      <c r="C32" s="9">
        <v>911333</v>
      </c>
      <c r="D32" s="10">
        <v>970213</v>
      </c>
      <c r="E32" s="10">
        <v>1020274</v>
      </c>
      <c r="F32" s="32">
        <v>871643</v>
      </c>
      <c r="G32" s="32">
        <v>283746</v>
      </c>
      <c r="H32" s="32">
        <v>664508</v>
      </c>
      <c r="I32" s="32">
        <v>1205120.2949999992</v>
      </c>
      <c r="J32" s="32">
        <v>1067343.3689999999</v>
      </c>
      <c r="K32" s="32">
        <v>968544.58000000007</v>
      </c>
      <c r="L32" s="11">
        <v>914189.61600000085</v>
      </c>
      <c r="N32" s="74">
        <f t="shared" ref="N32:U32" si="26">C32/C31</f>
        <v>0.2339377983638552</v>
      </c>
      <c r="O32" s="16">
        <f t="shared" si="26"/>
        <v>0.20183412378078386</v>
      </c>
      <c r="P32" s="16">
        <f t="shared" si="26"/>
        <v>0.1861079625155185</v>
      </c>
      <c r="Q32" s="16">
        <f t="shared" si="26"/>
        <v>0.16476840746222668</v>
      </c>
      <c r="R32" s="16">
        <f t="shared" si="26"/>
        <v>6.1841016111800547E-2</v>
      </c>
      <c r="S32" s="16">
        <f t="shared" si="26"/>
        <v>0.12864086033661878</v>
      </c>
      <c r="T32" s="16">
        <f t="shared" si="26"/>
        <v>0.21572374699820668</v>
      </c>
      <c r="U32" s="16">
        <f t="shared" si="26"/>
        <v>0.23875338338865026</v>
      </c>
      <c r="V32" s="16">
        <f>K32/K31</f>
        <v>0.23582862329423304</v>
      </c>
      <c r="W32" s="168">
        <f>L32/L31</f>
        <v>0.22076271856806062</v>
      </c>
      <c r="Y32" s="99">
        <f t="shared" si="2"/>
        <v>-5.6120250035366692E-2</v>
      </c>
      <c r="Z32" s="104">
        <f t="shared" si="3"/>
        <v>-6.3884970856041293E-2</v>
      </c>
    </row>
    <row r="33" spans="1:29" ht="20.100000000000001" customHeight="1" thickBot="1">
      <c r="A33" s="173"/>
      <c r="B33" t="s">
        <v>35</v>
      </c>
      <c r="C33" s="9">
        <v>2984288</v>
      </c>
      <c r="D33" s="10">
        <v>3836769</v>
      </c>
      <c r="E33" s="10">
        <v>4461888</v>
      </c>
      <c r="F33" s="32">
        <v>4418467</v>
      </c>
      <c r="G33" s="32">
        <v>4304568</v>
      </c>
      <c r="H33" s="32">
        <v>4501098</v>
      </c>
      <c r="I33" s="32">
        <v>4381285.0580000002</v>
      </c>
      <c r="J33" s="32">
        <v>3403141.4210000015</v>
      </c>
      <c r="K33" s="32">
        <v>3138440.2569999998</v>
      </c>
      <c r="L33" s="11">
        <v>3226861.109999998</v>
      </c>
      <c r="N33" s="74">
        <f t="shared" ref="N33:U33" si="27">C33/C31</f>
        <v>0.7660622016361448</v>
      </c>
      <c r="O33" s="16">
        <f t="shared" si="27"/>
        <v>0.79816587621921609</v>
      </c>
      <c r="P33" s="16">
        <f t="shared" si="27"/>
        <v>0.81389203748448147</v>
      </c>
      <c r="Q33" s="16">
        <f t="shared" si="27"/>
        <v>0.83523159253777335</v>
      </c>
      <c r="R33" s="16">
        <f t="shared" si="27"/>
        <v>0.9381589838881994</v>
      </c>
      <c r="S33" s="16">
        <f t="shared" si="27"/>
        <v>0.87135913966338119</v>
      </c>
      <c r="T33" s="16">
        <f t="shared" si="27"/>
        <v>0.78427625300179338</v>
      </c>
      <c r="U33" s="16">
        <f t="shared" si="27"/>
        <v>0.76124661661134985</v>
      </c>
      <c r="V33" s="16">
        <f>K33/K31</f>
        <v>0.76417137670576696</v>
      </c>
      <c r="W33" s="168">
        <f>L33/L31</f>
        <v>0.77923728143193938</v>
      </c>
      <c r="Y33" s="99">
        <f t="shared" si="2"/>
        <v>2.8173502045413721E-2</v>
      </c>
      <c r="Z33" s="102">
        <f t="shared" si="3"/>
        <v>1.9715348134497487E-2</v>
      </c>
    </row>
    <row r="34" spans="1:29" ht="20.100000000000001" customHeight="1" thickBot="1">
      <c r="A34" s="5" t="s">
        <v>12</v>
      </c>
      <c r="B34" s="6"/>
      <c r="C34" s="12">
        <v>4845416</v>
      </c>
      <c r="D34" s="13">
        <v>5201550</v>
      </c>
      <c r="E34" s="13">
        <v>5167240</v>
      </c>
      <c r="F34" s="33">
        <v>10234145</v>
      </c>
      <c r="G34" s="33">
        <v>8944119</v>
      </c>
      <c r="H34" s="33">
        <v>8873262</v>
      </c>
      <c r="I34" s="33">
        <v>9389189.1329999976</v>
      </c>
      <c r="J34" s="33">
        <v>7163987.4149999963</v>
      </c>
      <c r="K34" s="33">
        <v>6673384.9850000013</v>
      </c>
      <c r="L34" s="14">
        <v>5818020.1680000015</v>
      </c>
      <c r="N34" s="128">
        <f t="shared" ref="N34:U34" si="28">C34/C46</f>
        <v>4.4154730846575001E-2</v>
      </c>
      <c r="O34" s="19">
        <f t="shared" si="28"/>
        <v>4.6292072249789637E-2</v>
      </c>
      <c r="P34" s="19">
        <f t="shared" si="28"/>
        <v>4.4891972186931396E-2</v>
      </c>
      <c r="Q34" s="19">
        <f t="shared" si="28"/>
        <v>8.213531951282102E-2</v>
      </c>
      <c r="R34" s="19">
        <f t="shared" si="28"/>
        <v>7.9840388831802916E-2</v>
      </c>
      <c r="S34" s="19">
        <f t="shared" si="28"/>
        <v>7.5393093744503717E-2</v>
      </c>
      <c r="T34" s="19">
        <f t="shared" si="28"/>
        <v>7.5195959237156468E-2</v>
      </c>
      <c r="U34" s="19">
        <f t="shared" si="28"/>
        <v>7.3350024349838061E-2</v>
      </c>
      <c r="V34" s="19">
        <f>K34/K46</f>
        <v>6.3822381038508541E-2</v>
      </c>
      <c r="W34" s="167">
        <f>L34/L46</f>
        <v>5.559377030920741E-2</v>
      </c>
      <c r="Y34" s="98">
        <f t="shared" si="2"/>
        <v>-0.1281755539239281</v>
      </c>
      <c r="Z34" s="97">
        <f t="shared" si="3"/>
        <v>-0.12892986120866018</v>
      </c>
      <c r="AC34" s="1"/>
    </row>
    <row r="35" spans="1:29" ht="20.100000000000001" customHeight="1">
      <c r="A35" s="22"/>
      <c r="B35" t="s">
        <v>36</v>
      </c>
      <c r="C35" s="9">
        <v>1445066</v>
      </c>
      <c r="D35" s="10">
        <v>1634472</v>
      </c>
      <c r="E35" s="10">
        <v>1559489</v>
      </c>
      <c r="F35" s="32">
        <v>3756785</v>
      </c>
      <c r="G35" s="32">
        <v>2133360</v>
      </c>
      <c r="H35" s="32">
        <v>1951781</v>
      </c>
      <c r="I35" s="32">
        <v>3071327.0619999962</v>
      </c>
      <c r="J35" s="32">
        <v>3099051.049000001</v>
      </c>
      <c r="K35" s="32">
        <v>2961657.137000001</v>
      </c>
      <c r="L35" s="11">
        <v>2469289.7429999998</v>
      </c>
      <c r="N35" s="74">
        <f t="shared" ref="N35:U35" si="29">C35/C34</f>
        <v>0.2982336294757767</v>
      </c>
      <c r="O35" s="16">
        <f t="shared" si="29"/>
        <v>0.31422787438359717</v>
      </c>
      <c r="P35" s="16">
        <f t="shared" si="29"/>
        <v>0.30180309023772844</v>
      </c>
      <c r="Q35" s="16">
        <f t="shared" si="29"/>
        <v>0.36708342514201237</v>
      </c>
      <c r="R35" s="16">
        <f t="shared" si="29"/>
        <v>0.23852097674460726</v>
      </c>
      <c r="S35" s="16">
        <f t="shared" si="29"/>
        <v>0.21996206130282189</v>
      </c>
      <c r="T35" s="16">
        <f t="shared" si="29"/>
        <v>0.32711313176185403</v>
      </c>
      <c r="U35" s="16">
        <f t="shared" si="29"/>
        <v>0.43258745018328632</v>
      </c>
      <c r="V35" s="16">
        <f>K35/K34</f>
        <v>0.44380133075748224</v>
      </c>
      <c r="W35" s="168">
        <f>L35/L34</f>
        <v>0.42442096653110112</v>
      </c>
      <c r="Y35" s="99">
        <f t="shared" si="2"/>
        <v>-0.16624726334755374</v>
      </c>
      <c r="Z35" s="104">
        <f t="shared" si="3"/>
        <v>-4.3669008818208413E-2</v>
      </c>
    </row>
    <row r="36" spans="1:29" ht="20.100000000000001" customHeight="1" thickBot="1">
      <c r="A36" s="173"/>
      <c r="B36" t="s">
        <v>35</v>
      </c>
      <c r="C36" s="9">
        <v>3400350</v>
      </c>
      <c r="D36" s="10">
        <v>3567078</v>
      </c>
      <c r="E36" s="10">
        <v>3607751</v>
      </c>
      <c r="F36" s="32">
        <v>6477360</v>
      </c>
      <c r="G36" s="32">
        <v>6810759</v>
      </c>
      <c r="H36" s="32">
        <v>6921481</v>
      </c>
      <c r="I36" s="32">
        <v>6317862.0710000023</v>
      </c>
      <c r="J36" s="32">
        <v>4064936.3659999953</v>
      </c>
      <c r="K36" s="32">
        <v>3711727.8479999998</v>
      </c>
      <c r="L36" s="11">
        <v>3348730.4250000021</v>
      </c>
      <c r="N36" s="74">
        <f t="shared" ref="N36:U36" si="30">C36/C34</f>
        <v>0.7017663705242233</v>
      </c>
      <c r="O36" s="16">
        <f t="shared" si="30"/>
        <v>0.68577212561640277</v>
      </c>
      <c r="P36" s="16">
        <f t="shared" si="30"/>
        <v>0.69819690976227156</v>
      </c>
      <c r="Q36" s="16">
        <f t="shared" si="30"/>
        <v>0.63291657485798769</v>
      </c>
      <c r="R36" s="16">
        <f t="shared" si="30"/>
        <v>0.76147902325539274</v>
      </c>
      <c r="S36" s="16">
        <f t="shared" si="30"/>
        <v>0.78003793869717808</v>
      </c>
      <c r="T36" s="16">
        <f t="shared" si="30"/>
        <v>0.67288686823814603</v>
      </c>
      <c r="U36" s="16">
        <f t="shared" si="30"/>
        <v>0.56741254981671363</v>
      </c>
      <c r="V36" s="16">
        <f>K36/K34</f>
        <v>0.55619866924251771</v>
      </c>
      <c r="W36" s="168">
        <f>L36/L34</f>
        <v>0.57557903346889894</v>
      </c>
      <c r="Y36" s="99">
        <f t="shared" si="2"/>
        <v>-9.7797424236152578E-2</v>
      </c>
      <c r="Z36" s="102">
        <f t="shared" si="3"/>
        <v>3.4844319661489279E-2</v>
      </c>
    </row>
    <row r="37" spans="1:29" ht="20.100000000000001" customHeight="1" thickBot="1">
      <c r="A37" s="5" t="s">
        <v>11</v>
      </c>
      <c r="B37" s="6"/>
      <c r="C37" s="12">
        <v>14042265</v>
      </c>
      <c r="D37" s="13">
        <v>14810295</v>
      </c>
      <c r="E37" s="13">
        <v>17624800</v>
      </c>
      <c r="F37" s="33">
        <v>20081558</v>
      </c>
      <c r="G37" s="33">
        <v>20610207</v>
      </c>
      <c r="H37" s="33">
        <v>21788993</v>
      </c>
      <c r="I37" s="33">
        <v>21703759.150999993</v>
      </c>
      <c r="J37" s="33">
        <v>15074425.626999998</v>
      </c>
      <c r="K37" s="33">
        <v>15519978.330999993</v>
      </c>
      <c r="L37" s="14">
        <v>15283525.331999986</v>
      </c>
      <c r="N37" s="128">
        <f t="shared" ref="N37:U37" si="31">C37/C46</f>
        <v>0.12796268298764862</v>
      </c>
      <c r="O37" s="19">
        <f t="shared" si="31"/>
        <v>0.13180672033926391</v>
      </c>
      <c r="P37" s="19">
        <f t="shared" si="31"/>
        <v>0.15312082105732044</v>
      </c>
      <c r="Q37" s="19">
        <f t="shared" si="31"/>
        <v>0.16116687643620908</v>
      </c>
      <c r="R37" s="19">
        <f t="shared" si="31"/>
        <v>0.18397865019281903</v>
      </c>
      <c r="S37" s="19">
        <f t="shared" si="31"/>
        <v>0.18513367370954847</v>
      </c>
      <c r="T37" s="19">
        <f t="shared" si="31"/>
        <v>0.17382065323144638</v>
      </c>
      <c r="U37" s="19">
        <f t="shared" si="31"/>
        <v>0.15434274556165914</v>
      </c>
      <c r="V37" s="19">
        <f>K37/K46</f>
        <v>0.1484287169070731</v>
      </c>
      <c r="W37" s="167">
        <f>L37/L46</f>
        <v>0.14604088199890886</v>
      </c>
      <c r="Y37" s="98">
        <f t="shared" si="2"/>
        <v>-1.5235394918542519E-2</v>
      </c>
      <c r="Z37" s="97">
        <f t="shared" si="3"/>
        <v>-1.6087418647290453E-2</v>
      </c>
      <c r="AC37" s="1"/>
    </row>
    <row r="38" spans="1:29" ht="20.100000000000001" customHeight="1">
      <c r="A38" s="22"/>
      <c r="B38" t="s">
        <v>36</v>
      </c>
      <c r="C38" s="9">
        <v>1651293</v>
      </c>
      <c r="D38" s="10">
        <v>1613259</v>
      </c>
      <c r="E38" s="10">
        <v>1717556</v>
      </c>
      <c r="F38" s="32">
        <v>2470653</v>
      </c>
      <c r="G38" s="32">
        <v>1398091</v>
      </c>
      <c r="H38" s="32">
        <v>1289594</v>
      </c>
      <c r="I38" s="32">
        <v>2096765.0149999997</v>
      </c>
      <c r="J38" s="32">
        <v>2549793.0539999981</v>
      </c>
      <c r="K38" s="32">
        <v>3240596.5890000002</v>
      </c>
      <c r="L38" s="11">
        <v>3196151.1369999996</v>
      </c>
      <c r="N38" s="74">
        <f t="shared" ref="N38:U38" si="32">C38/C37</f>
        <v>0.11759449063238729</v>
      </c>
      <c r="O38" s="16">
        <f t="shared" si="32"/>
        <v>0.10892821513683557</v>
      </c>
      <c r="P38" s="16">
        <f t="shared" si="32"/>
        <v>9.7451091643593113E-2</v>
      </c>
      <c r="Q38" s="16">
        <f t="shared" si="32"/>
        <v>0.12303094212112427</v>
      </c>
      <c r="R38" s="16">
        <f t="shared" si="32"/>
        <v>6.7834883948521232E-2</v>
      </c>
      <c r="S38" s="16">
        <f t="shared" si="32"/>
        <v>5.918557135706088E-2</v>
      </c>
      <c r="T38" s="16">
        <f t="shared" si="32"/>
        <v>9.6608380161802149E-2</v>
      </c>
      <c r="U38" s="16">
        <f t="shared" si="32"/>
        <v>0.16914694576707659</v>
      </c>
      <c r="V38" s="16">
        <f>K38/K37</f>
        <v>0.20880161813932122</v>
      </c>
      <c r="W38" s="168">
        <f>L38/L37</f>
        <v>0.20912394670541334</v>
      </c>
      <c r="Y38" s="99">
        <f t="shared" si="2"/>
        <v>-1.3715206684740638E-2</v>
      </c>
      <c r="Z38" s="104">
        <f t="shared" si="3"/>
        <v>1.5437072229826164E-3</v>
      </c>
    </row>
    <row r="39" spans="1:29" ht="20.100000000000001" customHeight="1" thickBot="1">
      <c r="A39" s="173"/>
      <c r="B39" t="s">
        <v>35</v>
      </c>
      <c r="C39" s="9">
        <v>12390972</v>
      </c>
      <c r="D39" s="10">
        <v>13197036</v>
      </c>
      <c r="E39" s="10">
        <v>15907244</v>
      </c>
      <c r="F39" s="32">
        <v>17610905</v>
      </c>
      <c r="G39" s="32">
        <v>19212116</v>
      </c>
      <c r="H39" s="32">
        <v>20499399</v>
      </c>
      <c r="I39" s="32">
        <v>19606994.135999992</v>
      </c>
      <c r="J39" s="32">
        <v>12524632.573000001</v>
      </c>
      <c r="K39" s="32">
        <v>12279381.741999993</v>
      </c>
      <c r="L39" s="11">
        <v>12087374.194999985</v>
      </c>
      <c r="N39" s="74">
        <f t="shared" ref="N39:U39" si="33">C39/C37</f>
        <v>0.88240550936761275</v>
      </c>
      <c r="O39" s="16">
        <f t="shared" si="33"/>
        <v>0.89107178486316441</v>
      </c>
      <c r="P39" s="16">
        <f t="shared" si="33"/>
        <v>0.90254890835640689</v>
      </c>
      <c r="Q39" s="16">
        <f t="shared" si="33"/>
        <v>0.87696905787887569</v>
      </c>
      <c r="R39" s="16">
        <f t="shared" si="33"/>
        <v>0.93216511605147878</v>
      </c>
      <c r="S39" s="16">
        <f t="shared" si="33"/>
        <v>0.94081442864293907</v>
      </c>
      <c r="T39" s="16">
        <f t="shared" si="33"/>
        <v>0.90339161983819782</v>
      </c>
      <c r="U39" s="16">
        <f t="shared" si="33"/>
        <v>0.83085305423292344</v>
      </c>
      <c r="V39" s="16">
        <f>K39/K37</f>
        <v>0.79119838186067881</v>
      </c>
      <c r="W39" s="168">
        <f>L39/L37</f>
        <v>0.79087605329458666</v>
      </c>
      <c r="Y39" s="99">
        <f t="shared" si="2"/>
        <v>-1.5636580980561213E-2</v>
      </c>
      <c r="Z39" s="102">
        <f t="shared" si="3"/>
        <v>-4.0739285302142397E-4</v>
      </c>
    </row>
    <row r="40" spans="1:29" ht="20.100000000000001" customHeight="1" thickBot="1">
      <c r="A40" s="5" t="s">
        <v>6</v>
      </c>
      <c r="B40" s="6"/>
      <c r="C40" s="12">
        <v>47928070</v>
      </c>
      <c r="D40" s="13">
        <v>45576684</v>
      </c>
      <c r="E40" s="13">
        <v>43835850</v>
      </c>
      <c r="F40" s="33">
        <v>45113271</v>
      </c>
      <c r="G40" s="33">
        <v>38329379</v>
      </c>
      <c r="H40" s="33">
        <v>40125383</v>
      </c>
      <c r="I40" s="33">
        <v>42108532.958000034</v>
      </c>
      <c r="J40" s="33">
        <v>33234630.508000016</v>
      </c>
      <c r="K40" s="33">
        <v>37274671.534999967</v>
      </c>
      <c r="L40" s="14">
        <v>38337052.033999994</v>
      </c>
      <c r="N40" s="128">
        <f t="shared" ref="N40:U40" si="34">C40/C46</f>
        <v>0.43675321806131939</v>
      </c>
      <c r="O40" s="19">
        <f t="shared" si="34"/>
        <v>0.40561739262985674</v>
      </c>
      <c r="P40" s="19">
        <f t="shared" si="34"/>
        <v>0.38083730560037787</v>
      </c>
      <c r="Q40" s="19">
        <f t="shared" si="34"/>
        <v>0.36206179684316403</v>
      </c>
      <c r="R40" s="19">
        <f t="shared" si="34"/>
        <v>0.34215024677573513</v>
      </c>
      <c r="S40" s="19">
        <f t="shared" si="34"/>
        <v>0.34093175227476841</v>
      </c>
      <c r="T40" s="19">
        <f t="shared" si="34"/>
        <v>0.33723801736162462</v>
      </c>
      <c r="U40" s="19">
        <f t="shared" si="34"/>
        <v>0.34027990500310967</v>
      </c>
      <c r="V40" s="19">
        <f>K40/K46</f>
        <v>0.35648449701902157</v>
      </c>
      <c r="W40" s="167">
        <f>L40/L46</f>
        <v>0.36632758284902667</v>
      </c>
      <c r="Y40" s="98">
        <f t="shared" si="2"/>
        <v>2.8501404713988682E-2</v>
      </c>
      <c r="Z40" s="97">
        <f t="shared" si="3"/>
        <v>2.7611539666702194E-2</v>
      </c>
      <c r="AC40" s="1"/>
    </row>
    <row r="41" spans="1:29" ht="20.100000000000001" customHeight="1">
      <c r="A41" s="22"/>
      <c r="B41" t="s">
        <v>36</v>
      </c>
      <c r="C41" s="9">
        <v>9967668</v>
      </c>
      <c r="D41" s="10">
        <v>10737419</v>
      </c>
      <c r="E41" s="10">
        <v>11617205</v>
      </c>
      <c r="F41" s="32">
        <v>12516191</v>
      </c>
      <c r="G41" s="32">
        <v>6007548</v>
      </c>
      <c r="H41" s="32">
        <v>5589725</v>
      </c>
      <c r="I41" s="32">
        <v>8553863.8860000037</v>
      </c>
      <c r="J41" s="32">
        <v>10243385.565000009</v>
      </c>
      <c r="K41" s="32">
        <v>12469132.003999991</v>
      </c>
      <c r="L41" s="11">
        <v>13402183.126999997</v>
      </c>
      <c r="N41" s="74">
        <f t="shared" ref="N41:U41" si="35">C41/C40</f>
        <v>0.20797140381409057</v>
      </c>
      <c r="O41" s="16">
        <f t="shared" si="35"/>
        <v>0.23559017588905765</v>
      </c>
      <c r="P41" s="16">
        <f t="shared" si="35"/>
        <v>0.2650160770237146</v>
      </c>
      <c r="Q41" s="16">
        <f t="shared" si="35"/>
        <v>0.27743922625340112</v>
      </c>
      <c r="R41" s="16">
        <f t="shared" si="35"/>
        <v>0.1567348116962709</v>
      </c>
      <c r="S41" s="16">
        <f t="shared" si="35"/>
        <v>0.13930645845797909</v>
      </c>
      <c r="T41" s="16">
        <f t="shared" si="35"/>
        <v>0.20313849201376388</v>
      </c>
      <c r="U41" s="16">
        <f t="shared" si="35"/>
        <v>0.30821421536593552</v>
      </c>
      <c r="V41" s="16">
        <f>K41/K40</f>
        <v>0.33452023828813071</v>
      </c>
      <c r="W41" s="168">
        <f>L41/L40</f>
        <v>0.34958825511972069</v>
      </c>
      <c r="Y41" s="99">
        <f t="shared" si="2"/>
        <v>7.4828875233712372E-2</v>
      </c>
      <c r="Z41" s="104">
        <f t="shared" si="3"/>
        <v>4.5043662854895847E-2</v>
      </c>
    </row>
    <row r="42" spans="1:29" ht="20.100000000000001" customHeight="1" thickBot="1">
      <c r="A42" s="173"/>
      <c r="B42" t="s">
        <v>35</v>
      </c>
      <c r="C42" s="9">
        <v>37960402</v>
      </c>
      <c r="D42" s="10">
        <v>34839265</v>
      </c>
      <c r="E42" s="10">
        <v>32218645</v>
      </c>
      <c r="F42" s="32">
        <v>32597080</v>
      </c>
      <c r="G42" s="32">
        <v>32321831</v>
      </c>
      <c r="H42" s="32">
        <v>34535658</v>
      </c>
      <c r="I42" s="32">
        <v>33554669.072000027</v>
      </c>
      <c r="J42" s="32">
        <v>22991244.943000007</v>
      </c>
      <c r="K42" s="32">
        <v>24805539.530999973</v>
      </c>
      <c r="L42" s="11">
        <v>24934868.906999994</v>
      </c>
      <c r="N42" s="74">
        <f t="shared" ref="N42:U42" si="36">C42/C40</f>
        <v>0.79202859618590937</v>
      </c>
      <c r="O42" s="16">
        <f t="shared" si="36"/>
        <v>0.76440982411094238</v>
      </c>
      <c r="P42" s="16">
        <f t="shared" si="36"/>
        <v>0.73498392297628534</v>
      </c>
      <c r="Q42" s="16">
        <f t="shared" si="36"/>
        <v>0.72256077374659888</v>
      </c>
      <c r="R42" s="16">
        <f t="shared" si="36"/>
        <v>0.8432651883037291</v>
      </c>
      <c r="S42" s="16">
        <f t="shared" si="36"/>
        <v>0.86069354154202093</v>
      </c>
      <c r="T42" s="16">
        <f t="shared" si="36"/>
        <v>0.79686150798623601</v>
      </c>
      <c r="U42" s="16">
        <f t="shared" si="36"/>
        <v>0.69178578463406448</v>
      </c>
      <c r="V42" s="16">
        <f>K42/K40</f>
        <v>0.66547976171186929</v>
      </c>
      <c r="W42" s="168">
        <f>L42/L40</f>
        <v>0.6504117448802792</v>
      </c>
      <c r="Y42" s="99">
        <f t="shared" si="2"/>
        <v>5.213729612226139E-3</v>
      </c>
      <c r="Z42" s="102">
        <f t="shared" si="3"/>
        <v>-2.264233669981093E-2</v>
      </c>
    </row>
    <row r="43" spans="1:29" ht="20.100000000000001" customHeight="1" thickBot="1">
      <c r="A43" s="5" t="s">
        <v>7</v>
      </c>
      <c r="B43" s="6"/>
      <c r="C43" s="12">
        <v>286172</v>
      </c>
      <c r="D43" s="13">
        <v>394480</v>
      </c>
      <c r="E43" s="13">
        <v>483510</v>
      </c>
      <c r="F43" s="33">
        <v>414991</v>
      </c>
      <c r="G43" s="33">
        <v>225289</v>
      </c>
      <c r="H43" s="33">
        <v>221774</v>
      </c>
      <c r="I43" s="33">
        <v>319943.505</v>
      </c>
      <c r="J43" s="33">
        <v>325693.23700000008</v>
      </c>
      <c r="K43" s="33">
        <v>402952.39</v>
      </c>
      <c r="L43" s="14">
        <v>452184.45299999998</v>
      </c>
      <c r="N43" s="128">
        <f t="shared" ref="N43:U43" si="37">C43/C46</f>
        <v>2.6077941782142256E-3</v>
      </c>
      <c r="O43" s="19">
        <f t="shared" si="37"/>
        <v>3.5107413484628653E-3</v>
      </c>
      <c r="P43" s="19">
        <f t="shared" si="37"/>
        <v>4.2006404719159935E-3</v>
      </c>
      <c r="Q43" s="19">
        <f t="shared" si="37"/>
        <v>3.3305584765454376E-3</v>
      </c>
      <c r="R43" s="19">
        <f t="shared" si="37"/>
        <v>2.0110601569062361E-3</v>
      </c>
      <c r="S43" s="19">
        <f t="shared" si="37"/>
        <v>1.8843383608072846E-3</v>
      </c>
      <c r="T43" s="19">
        <f t="shared" si="37"/>
        <v>2.5623574538098481E-3</v>
      </c>
      <c r="U43" s="19">
        <f t="shared" si="37"/>
        <v>3.3346801830650055E-3</v>
      </c>
      <c r="V43" s="19">
        <f>K43/K46</f>
        <v>3.8537235649919121E-3</v>
      </c>
      <c r="W43" s="167">
        <f>L43/L46</f>
        <v>4.3208235605202852E-3</v>
      </c>
      <c r="Y43" s="98">
        <f t="shared" si="2"/>
        <v>0.1221783620640641</v>
      </c>
      <c r="Z43" s="97">
        <f t="shared" si="3"/>
        <v>0.12120744720031663</v>
      </c>
      <c r="AC43" s="1"/>
    </row>
    <row r="44" spans="1:29" ht="20.100000000000001" customHeight="1">
      <c r="A44" s="22"/>
      <c r="B44" t="s">
        <v>36</v>
      </c>
      <c r="C44" s="9">
        <v>193958</v>
      </c>
      <c r="D44" s="10">
        <v>292407</v>
      </c>
      <c r="E44" s="10">
        <v>385323</v>
      </c>
      <c r="F44" s="32">
        <v>311761</v>
      </c>
      <c r="G44" s="32">
        <v>127623</v>
      </c>
      <c r="H44" s="32">
        <v>107274</v>
      </c>
      <c r="I44" s="32">
        <v>174169.45300000001</v>
      </c>
      <c r="J44" s="32">
        <v>193629.454</v>
      </c>
      <c r="K44" s="32">
        <v>269803.97600000002</v>
      </c>
      <c r="L44" s="11">
        <v>318514.75900000002</v>
      </c>
      <c r="N44" s="74">
        <f t="shared" ref="N44:U44" si="38">C44/C43</f>
        <v>0.67776721691849662</v>
      </c>
      <c r="O44" s="16">
        <f t="shared" si="38"/>
        <v>0.74124670452240926</v>
      </c>
      <c r="P44" s="16">
        <f t="shared" si="38"/>
        <v>0.79692870881677735</v>
      </c>
      <c r="Q44" s="16">
        <f t="shared" si="38"/>
        <v>0.75124761741820911</v>
      </c>
      <c r="R44" s="16">
        <f t="shared" si="38"/>
        <v>0.5664857139052506</v>
      </c>
      <c r="S44" s="16">
        <f t="shared" si="38"/>
        <v>0.48370864032754063</v>
      </c>
      <c r="T44" s="16">
        <f t="shared" si="38"/>
        <v>0.54437564844455899</v>
      </c>
      <c r="U44" s="16">
        <f t="shared" si="38"/>
        <v>0.5945148133364524</v>
      </c>
      <c r="V44" s="16">
        <f>K44/K43</f>
        <v>0.66956787624463532</v>
      </c>
      <c r="W44" s="168">
        <f>L44/L43</f>
        <v>0.70439122107544028</v>
      </c>
      <c r="Y44" s="99">
        <f t="shared" si="2"/>
        <v>0.18054138312624418</v>
      </c>
      <c r="Z44" s="104">
        <f t="shared" si="3"/>
        <v>5.2008685103169132E-2</v>
      </c>
    </row>
    <row r="45" spans="1:29" ht="20.100000000000001" customHeight="1" thickBot="1">
      <c r="A45" s="173"/>
      <c r="B45" t="s">
        <v>35</v>
      </c>
      <c r="C45" s="9">
        <v>92214</v>
      </c>
      <c r="D45" s="10">
        <v>102073</v>
      </c>
      <c r="E45" s="10">
        <v>98187</v>
      </c>
      <c r="F45" s="32">
        <v>103230</v>
      </c>
      <c r="G45" s="32">
        <v>97666</v>
      </c>
      <c r="H45" s="32">
        <v>114500</v>
      </c>
      <c r="I45" s="32">
        <v>145774.05200000003</v>
      </c>
      <c r="J45" s="32">
        <v>132063.78300000005</v>
      </c>
      <c r="K45" s="32">
        <v>133148.41400000002</v>
      </c>
      <c r="L45" s="11">
        <v>133669.69399999999</v>
      </c>
      <c r="N45" s="74">
        <f t="shared" ref="N45:U45" si="39">C45/C43</f>
        <v>0.32223278308150344</v>
      </c>
      <c r="O45" s="16">
        <f t="shared" si="39"/>
        <v>0.25875329547759074</v>
      </c>
      <c r="P45" s="16">
        <f t="shared" si="39"/>
        <v>0.20307129118322267</v>
      </c>
      <c r="Q45" s="16">
        <f t="shared" si="39"/>
        <v>0.24875238258179094</v>
      </c>
      <c r="R45" s="16">
        <f t="shared" si="39"/>
        <v>0.4335142860947494</v>
      </c>
      <c r="S45" s="16">
        <f t="shared" si="39"/>
        <v>0.51629135967245932</v>
      </c>
      <c r="T45" s="16">
        <f t="shared" si="39"/>
        <v>0.45562435155544107</v>
      </c>
      <c r="U45" s="16">
        <f t="shared" si="39"/>
        <v>0.40548518666354749</v>
      </c>
      <c r="V45" s="16">
        <f>K45/K43</f>
        <v>0.33043212375536479</v>
      </c>
      <c r="W45" s="168">
        <f>L45/L43</f>
        <v>0.29560877892455978</v>
      </c>
      <c r="Y45" s="99">
        <f t="shared" si="2"/>
        <v>3.9150297351643231E-3</v>
      </c>
      <c r="Z45" s="102">
        <f t="shared" si="3"/>
        <v>-0.10538728630569362</v>
      </c>
    </row>
    <row r="46" spans="1:29" ht="20.100000000000001" customHeight="1" thickBot="1">
      <c r="A46" s="378" t="s">
        <v>20</v>
      </c>
      <c r="B46" s="379"/>
      <c r="C46" s="183">
        <f>C7+C10+C13+C16+C19+C22+C25+C28+C31+C34+C37+C40+C43</f>
        <v>109737188</v>
      </c>
      <c r="D46" s="184">
        <f t="shared" ref="D46:H46" si="40">D7+D10+D13+D16+D19+D22+D25+D28+D31+D34+D37+D40+D43</f>
        <v>112363732</v>
      </c>
      <c r="E46" s="184">
        <f t="shared" si="40"/>
        <v>115103876</v>
      </c>
      <c r="F46" s="184">
        <f t="shared" si="40"/>
        <v>124601025</v>
      </c>
      <c r="G46" s="184">
        <f t="shared" ref="G46" si="41">G7+G10+G13+G16+G19+G22+G25+G28+G31+G34+G37+G40+G43</f>
        <v>112024993</v>
      </c>
      <c r="H46" s="184">
        <f t="shared" si="40"/>
        <v>117693300</v>
      </c>
      <c r="I46" s="184">
        <f t="shared" ref="I46" si="42">I7+I10+I13+I16+I19+I22+I25+I28+I31+I34+I37+I40+I43</f>
        <v>124862947.80000001</v>
      </c>
      <c r="J46" s="184">
        <v>97668507.659000024</v>
      </c>
      <c r="K46" s="184">
        <v>104561830.44899997</v>
      </c>
      <c r="L46" s="375">
        <v>104652376.25799997</v>
      </c>
      <c r="N46" s="177">
        <f>N7+N10+N13+N16+N19+N22+N25+N28+N31+N34+N37+N40+N43</f>
        <v>1.0000000000000002</v>
      </c>
      <c r="O46" s="178">
        <f>O7+O10+O13+O16+O19+O22+O25+O28+O31+O34+O37+O40+O43</f>
        <v>1</v>
      </c>
      <c r="P46" s="178">
        <f>P7+P10+P13+P16+P19+P22+P25+P28+P31+P34+P37+P40+P43</f>
        <v>1</v>
      </c>
      <c r="Q46" s="178">
        <f t="shared" ref="Q46" si="43">Q7+Q10+Q13+Q16+Q19+Q22+Q25+Q28+Q31+Q34+Q37+Q40+Q43</f>
        <v>0.99999999999999989</v>
      </c>
      <c r="R46" s="178">
        <f t="shared" ref="R46:S46" si="44">R7+R10+R13+R16+R19+R22+R25+R28+R31+R34+R37+R40+R43</f>
        <v>1</v>
      </c>
      <c r="S46" s="178">
        <f t="shared" si="44"/>
        <v>0.99999999999999989</v>
      </c>
      <c r="T46" s="178">
        <f t="shared" ref="T46:V46" si="45">T7+T10+T13+T16+T19+T22+T25+T28+T31+T34+T37+T40+T43</f>
        <v>1</v>
      </c>
      <c r="U46" s="178">
        <f t="shared" si="45"/>
        <v>1</v>
      </c>
      <c r="V46" s="178">
        <f t="shared" si="45"/>
        <v>1</v>
      </c>
      <c r="W46" s="362">
        <f>W7+W10+W13+W16+W19+W22+W25+W28+W31+W34+W37+W40+W43</f>
        <v>1</v>
      </c>
      <c r="Y46" s="143">
        <f t="shared" si="2"/>
        <v>8.6595470461053251E-4</v>
      </c>
      <c r="Z46" s="146">
        <f t="shared" si="3"/>
        <v>0</v>
      </c>
      <c r="AC46" s="1"/>
    </row>
    <row r="47" spans="1:29" ht="20.100000000000001" customHeight="1">
      <c r="A47" s="22"/>
      <c r="B47" t="s">
        <v>36</v>
      </c>
      <c r="C47" s="73">
        <f>C8+C11+C14+C17+C20+C23+C26+C29+C32+C35+C38+C41+C44</f>
        <v>25537692</v>
      </c>
      <c r="D47" s="10">
        <f t="shared" ref="D47:E47" si="46">D8+D11+D14+D17+D20+D23+D26+D29+D32+D35+D38+D41+D44</f>
        <v>27705328</v>
      </c>
      <c r="E47" s="10">
        <f t="shared" si="46"/>
        <v>29031670</v>
      </c>
      <c r="F47" s="10">
        <f t="shared" ref="F47:G47" si="47">F8+F11+F14+F17+F20+F23+F26+F29+F32+F35+F38+F41+F44</f>
        <v>33762788</v>
      </c>
      <c r="G47" s="10">
        <f t="shared" si="47"/>
        <v>17865065</v>
      </c>
      <c r="H47" s="10">
        <f t="shared" ref="H47:L47" si="48">H8+H11+H14+H17+H20+H23+H26+H29+H32+H35+H38+H41+H44</f>
        <v>17612451</v>
      </c>
      <c r="I47" s="10">
        <f t="shared" ref="I47:K47" si="49">I8+I11+I14+I17+I20+I23+I26+I29+I32+I35+I38+I41+I44</f>
        <v>27301479.388000004</v>
      </c>
      <c r="J47" s="10">
        <f t="shared" ref="J47" si="50">J8+J11+J14+J17+J20+J23+J26+J29+J32+J35+J38+J41+J44</f>
        <v>30881286.798000012</v>
      </c>
      <c r="K47" s="10">
        <f t="shared" si="49"/>
        <v>36237747.949000008</v>
      </c>
      <c r="L47" s="11">
        <f t="shared" si="48"/>
        <v>35826552.191</v>
      </c>
      <c r="N47" s="185">
        <f t="shared" ref="N47:U47" si="51">C47/C46</f>
        <v>0.23271684344599755</v>
      </c>
      <c r="O47" s="169">
        <f t="shared" si="51"/>
        <v>0.24656824321214252</v>
      </c>
      <c r="P47" s="169">
        <f t="shared" si="51"/>
        <v>0.25222148036092201</v>
      </c>
      <c r="Q47" s="169">
        <f t="shared" si="51"/>
        <v>0.27096717703566242</v>
      </c>
      <c r="R47" s="169">
        <f t="shared" si="51"/>
        <v>0.15947392203809377</v>
      </c>
      <c r="S47" s="169">
        <f t="shared" si="51"/>
        <v>0.14964701474085609</v>
      </c>
      <c r="T47" s="169">
        <f t="shared" si="51"/>
        <v>0.2186515685320061</v>
      </c>
      <c r="U47" s="169">
        <f t="shared" si="51"/>
        <v>0.31618468980624731</v>
      </c>
      <c r="V47" s="169">
        <f>K47/K46</f>
        <v>0.34656765086639307</v>
      </c>
      <c r="W47" s="174">
        <f>L47/L46</f>
        <v>0.34233864028731309</v>
      </c>
      <c r="Y47" s="99">
        <f t="shared" si="2"/>
        <v>-1.1347166456886729E-2</v>
      </c>
      <c r="Z47" s="104">
        <f t="shared" si="3"/>
        <v>-1.2202554302191146E-2</v>
      </c>
      <c r="AC47" s="1"/>
    </row>
    <row r="48" spans="1:29" ht="20.100000000000001" customHeight="1" thickBot="1">
      <c r="A48" s="28"/>
      <c r="B48" s="23" t="s">
        <v>35</v>
      </c>
      <c r="C48" s="182">
        <f>C9+C12+C15+C18+C21+C24+C27+C30+C33+C36+C39+C42+C45</f>
        <v>84199496</v>
      </c>
      <c r="D48" s="30">
        <f t="shared" ref="D48:E48" si="52">D9+D12+D15+D18+D21+D24+D27+D30+D33+D36+D39+D42+D45</f>
        <v>84658404</v>
      </c>
      <c r="E48" s="30">
        <f t="shared" si="52"/>
        <v>86072206</v>
      </c>
      <c r="F48" s="30">
        <f t="shared" ref="F48:G48" si="53">F9+F12+F15+F18+F21+F24+F27+F30+F33+F36+F39+F42+F45</f>
        <v>90838237</v>
      </c>
      <c r="G48" s="30">
        <f t="shared" si="53"/>
        <v>94159928</v>
      </c>
      <c r="H48" s="30">
        <f t="shared" ref="H48:L48" si="54">H9+H12+H15+H18+H21+H24+H27+H30+H33+H36+H39+H42+H45</f>
        <v>100080849</v>
      </c>
      <c r="I48" s="30">
        <f t="shared" ref="I48:K48" si="55">I9+I12+I15+I18+I21+I24+I27+I30+I33+I36+I39+I42+I45</f>
        <v>97561468.412000015</v>
      </c>
      <c r="J48" s="30">
        <f t="shared" ref="J48" si="56">J9+J12+J15+J18+J21+J24+J27+J30+J33+J36+J39+J42+J45</f>
        <v>66787220.861000009</v>
      </c>
      <c r="K48" s="30">
        <f t="shared" si="55"/>
        <v>68324082.499999985</v>
      </c>
      <c r="L48" s="40">
        <f t="shared" si="54"/>
        <v>68825824.066999972</v>
      </c>
      <c r="M48" s="186"/>
      <c r="N48" s="175">
        <f t="shared" ref="N48:U48" si="57">C48/C46</f>
        <v>0.76728315655400248</v>
      </c>
      <c r="O48" s="176">
        <f t="shared" si="57"/>
        <v>0.75343175678785745</v>
      </c>
      <c r="P48" s="176">
        <f t="shared" si="57"/>
        <v>0.74777851963907804</v>
      </c>
      <c r="Q48" s="176">
        <f t="shared" si="57"/>
        <v>0.72903282296433758</v>
      </c>
      <c r="R48" s="176">
        <f t="shared" si="57"/>
        <v>0.84052607796190626</v>
      </c>
      <c r="S48" s="176">
        <f t="shared" si="57"/>
        <v>0.85035298525914393</v>
      </c>
      <c r="T48" s="176">
        <f t="shared" si="57"/>
        <v>0.78134843146799393</v>
      </c>
      <c r="U48" s="176">
        <f t="shared" si="57"/>
        <v>0.68381531019375263</v>
      </c>
      <c r="V48" s="176">
        <f>K48/K46</f>
        <v>0.65343234913360715</v>
      </c>
      <c r="W48" s="170">
        <f>L48/L46</f>
        <v>0.65766135971268691</v>
      </c>
      <c r="X48" s="186"/>
      <c r="Y48" s="101">
        <f t="shared" si="2"/>
        <v>7.3435536730403501E-3</v>
      </c>
      <c r="Z48" s="102">
        <f t="shared" si="3"/>
        <v>6.4719945143319755E-3</v>
      </c>
    </row>
    <row r="51" spans="1:28">
      <c r="A51" s="1" t="s">
        <v>22</v>
      </c>
      <c r="N51" s="1" t="s">
        <v>24</v>
      </c>
      <c r="Y51" s="1" t="str">
        <f>Y3</f>
        <v>VARIAÇÃO (JAN-DEZ)</v>
      </c>
    </row>
    <row r="52" spans="1:28" ht="15.75" thickBot="1"/>
    <row r="53" spans="1:28" ht="24" customHeight="1">
      <c r="A53" s="378" t="s">
        <v>25</v>
      </c>
      <c r="B53" s="379"/>
      <c r="C53" s="382">
        <v>2016</v>
      </c>
      <c r="D53" s="376">
        <v>2017</v>
      </c>
      <c r="E53" s="376">
        <v>2018</v>
      </c>
      <c r="F53" s="376">
        <v>2019</v>
      </c>
      <c r="G53" s="376">
        <v>2020</v>
      </c>
      <c r="H53" s="376">
        <v>2021</v>
      </c>
      <c r="I53" s="376">
        <v>2022</v>
      </c>
      <c r="J53" s="376">
        <v>2023</v>
      </c>
      <c r="K53" s="376">
        <v>2024</v>
      </c>
      <c r="L53" s="390">
        <v>2025</v>
      </c>
      <c r="N53" s="388">
        <v>2016</v>
      </c>
      <c r="O53" s="376">
        <v>2017</v>
      </c>
      <c r="P53" s="376">
        <v>2018</v>
      </c>
      <c r="Q53" s="376">
        <v>2019</v>
      </c>
      <c r="R53" s="376">
        <v>2020</v>
      </c>
      <c r="S53" s="376">
        <v>2021</v>
      </c>
      <c r="T53" s="376">
        <v>2022</v>
      </c>
      <c r="U53" s="376">
        <v>2023</v>
      </c>
      <c r="V53" s="376">
        <v>2024</v>
      </c>
      <c r="W53" s="390">
        <v>2025</v>
      </c>
      <c r="Y53" s="386" t="s">
        <v>87</v>
      </c>
      <c r="Z53" s="387"/>
    </row>
    <row r="54" spans="1:28" ht="20.25" customHeight="1" thickBot="1">
      <c r="A54" s="380"/>
      <c r="B54" s="381"/>
      <c r="C54" s="383"/>
      <c r="D54" s="377"/>
      <c r="E54" s="377"/>
      <c r="F54" s="377"/>
      <c r="G54" s="377"/>
      <c r="H54" s="377"/>
      <c r="I54" s="377"/>
      <c r="J54" s="377"/>
      <c r="K54" s="377"/>
      <c r="L54" s="391"/>
      <c r="N54" s="389"/>
      <c r="O54" s="377"/>
      <c r="P54" s="377"/>
      <c r="Q54" s="377"/>
      <c r="R54" s="377"/>
      <c r="S54" s="377"/>
      <c r="T54" s="377"/>
      <c r="U54" s="377"/>
      <c r="V54" s="377"/>
      <c r="W54" s="391"/>
      <c r="Y54" s="124" t="s">
        <v>0</v>
      </c>
      <c r="Z54" s="125" t="s">
        <v>37</v>
      </c>
    </row>
    <row r="55" spans="1:28" ht="19.5" customHeight="1" thickBot="1">
      <c r="A55" s="5" t="s">
        <v>10</v>
      </c>
      <c r="B55" s="6"/>
      <c r="C55" s="12">
        <v>82481768</v>
      </c>
      <c r="D55" s="13">
        <v>93437664</v>
      </c>
      <c r="E55" s="13">
        <v>97313334</v>
      </c>
      <c r="F55" s="33">
        <v>104246485</v>
      </c>
      <c r="G55" s="33">
        <v>83019607</v>
      </c>
      <c r="H55" s="33">
        <v>86539830</v>
      </c>
      <c r="I55" s="33">
        <v>106881024.02599999</v>
      </c>
      <c r="J55" s="33">
        <v>103974616.72299999</v>
      </c>
      <c r="K55" s="33">
        <v>125730960.56299999</v>
      </c>
      <c r="L55" s="14">
        <v>117511760.82500002</v>
      </c>
      <c r="N55" s="128">
        <f t="shared" ref="N55:U55" si="58">C55/C94</f>
        <v>0.1580080019490965</v>
      </c>
      <c r="O55" s="19">
        <f t="shared" si="58"/>
        <v>0.16173285522493666</v>
      </c>
      <c r="P55" s="19">
        <f t="shared" si="58"/>
        <v>0.15611199211573379</v>
      </c>
      <c r="Q55" s="19">
        <f t="shared" si="58"/>
        <v>0.15251053459063599</v>
      </c>
      <c r="R55" s="19">
        <f t="shared" si="58"/>
        <v>0.1542406317815363</v>
      </c>
      <c r="S55" s="19">
        <f t="shared" si="58"/>
        <v>0.14922837895624927</v>
      </c>
      <c r="T55" s="19">
        <f t="shared" si="58"/>
        <v>0.14990727565566214</v>
      </c>
      <c r="U55" s="19">
        <f t="shared" si="58"/>
        <v>0.15559298250648304</v>
      </c>
      <c r="V55" s="19">
        <f>K55/K94</f>
        <v>0.15818605892841422</v>
      </c>
      <c r="W55" s="167">
        <f>L55/L94</f>
        <v>0.1434624762039734</v>
      </c>
      <c r="Y55" s="98">
        <f>(L55-K55)/K55</f>
        <v>-6.5371327008048929E-2</v>
      </c>
      <c r="Z55" s="97">
        <f>(W55-V55)/V55</f>
        <v>-9.3077625324137186E-2</v>
      </c>
    </row>
    <row r="56" spans="1:28" ht="19.5" customHeight="1">
      <c r="A56" s="22"/>
      <c r="B56" t="s">
        <v>36</v>
      </c>
      <c r="C56" s="9">
        <v>39218341</v>
      </c>
      <c r="D56" s="10">
        <v>48114799</v>
      </c>
      <c r="E56" s="10">
        <v>49046966</v>
      </c>
      <c r="F56" s="32">
        <v>53546141</v>
      </c>
      <c r="G56" s="32">
        <v>29556331</v>
      </c>
      <c r="H56" s="32">
        <v>30198890</v>
      </c>
      <c r="I56" s="32">
        <v>49107448.027000003</v>
      </c>
      <c r="J56" s="32">
        <v>62059084.808999993</v>
      </c>
      <c r="K56" s="32">
        <v>84112379.160999984</v>
      </c>
      <c r="L56" s="11">
        <v>75132898.865000024</v>
      </c>
      <c r="N56" s="74">
        <f t="shared" ref="N56:U56" si="59">C56/C55</f>
        <v>0.47547890826006545</v>
      </c>
      <c r="O56" s="16">
        <f t="shared" si="59"/>
        <v>0.51494008882756315</v>
      </c>
      <c r="P56" s="16">
        <f t="shared" si="59"/>
        <v>0.50401074533115886</v>
      </c>
      <c r="Q56" s="16">
        <f t="shared" si="59"/>
        <v>0.51364936669087691</v>
      </c>
      <c r="R56" s="16">
        <f t="shared" si="59"/>
        <v>0.3560162721560462</v>
      </c>
      <c r="S56" s="16">
        <f t="shared" si="59"/>
        <v>0.34895943289927889</v>
      </c>
      <c r="T56" s="16">
        <f t="shared" si="59"/>
        <v>0.45945899634208287</v>
      </c>
      <c r="U56" s="16">
        <f t="shared" si="59"/>
        <v>0.59686764678664161</v>
      </c>
      <c r="V56" s="16">
        <f>K56/K55</f>
        <v>0.66898700832603442</v>
      </c>
      <c r="W56" s="168">
        <f>L56/L55</f>
        <v>0.63936493111433224</v>
      </c>
      <c r="Y56" s="99">
        <f t="shared" ref="Y56:Y96" si="60">(L56-K56)/K56</f>
        <v>-0.10675575207321487</v>
      </c>
      <c r="Z56" s="104">
        <f t="shared" ref="Z56:Z96" si="61">(W56-V56)/V56</f>
        <v>-4.4279002197402467E-2</v>
      </c>
    </row>
    <row r="57" spans="1:28" ht="19.5" customHeight="1" thickBot="1">
      <c r="A57" s="22"/>
      <c r="B57" t="s">
        <v>35</v>
      </c>
      <c r="C57" s="9">
        <v>43263427</v>
      </c>
      <c r="D57" s="10">
        <v>45322865</v>
      </c>
      <c r="E57" s="10">
        <v>48266368</v>
      </c>
      <c r="F57" s="32">
        <v>50700344</v>
      </c>
      <c r="G57" s="32">
        <v>53463276</v>
      </c>
      <c r="H57" s="32">
        <v>56340940</v>
      </c>
      <c r="I57" s="32">
        <v>57773575.998999983</v>
      </c>
      <c r="J57" s="32">
        <v>41915531.914000005</v>
      </c>
      <c r="K57" s="32">
        <v>41618581.402000017</v>
      </c>
      <c r="L57" s="11">
        <v>42378861.960000001</v>
      </c>
      <c r="N57" s="74">
        <f t="shared" ref="N57:U57" si="62">C57/C55</f>
        <v>0.52452109173993455</v>
      </c>
      <c r="O57" s="16">
        <f t="shared" si="62"/>
        <v>0.48505991117243685</v>
      </c>
      <c r="P57" s="16">
        <f t="shared" si="62"/>
        <v>0.4959892546688412</v>
      </c>
      <c r="Q57" s="16">
        <f t="shared" si="62"/>
        <v>0.48635063330912309</v>
      </c>
      <c r="R57" s="16">
        <f t="shared" si="62"/>
        <v>0.64398372784395375</v>
      </c>
      <c r="S57" s="16">
        <f t="shared" si="62"/>
        <v>0.65104056710072111</v>
      </c>
      <c r="T57" s="16">
        <f t="shared" si="62"/>
        <v>0.54054100365791702</v>
      </c>
      <c r="U57" s="16">
        <f t="shared" si="62"/>
        <v>0.4031323532133585</v>
      </c>
      <c r="V57" s="16">
        <f>K57/K55</f>
        <v>0.33101299167396564</v>
      </c>
      <c r="W57" s="168">
        <f>L57/L55</f>
        <v>0.36063506888566782</v>
      </c>
      <c r="Y57" s="99">
        <f t="shared" si="60"/>
        <v>1.8267815297602803E-2</v>
      </c>
      <c r="Z57" s="102">
        <f t="shared" si="61"/>
        <v>8.9489167968605662E-2</v>
      </c>
    </row>
    <row r="58" spans="1:28" ht="19.5" customHeight="1" thickBot="1">
      <c r="A58" s="5" t="s">
        <v>17</v>
      </c>
      <c r="B58" s="6"/>
      <c r="C58" s="12">
        <v>2459083</v>
      </c>
      <c r="D58" s="13">
        <v>3643226</v>
      </c>
      <c r="E58" s="13">
        <v>2343015</v>
      </c>
      <c r="F58" s="33">
        <v>2552109</v>
      </c>
      <c r="G58" s="33">
        <v>1731296</v>
      </c>
      <c r="H58" s="33">
        <v>1838804</v>
      </c>
      <c r="I58" s="33">
        <v>2511941.060000001</v>
      </c>
      <c r="J58" s="33">
        <v>2718937.8229999994</v>
      </c>
      <c r="K58" s="33">
        <v>2910294.550999999</v>
      </c>
      <c r="L58" s="14">
        <v>2840341.1230000006</v>
      </c>
      <c r="N58" s="128">
        <f t="shared" ref="N58:U58" si="63">C58/C94</f>
        <v>4.7107961053525198E-3</v>
      </c>
      <c r="O58" s="19">
        <f t="shared" si="63"/>
        <v>6.3061223706290968E-3</v>
      </c>
      <c r="P58" s="19">
        <f t="shared" si="63"/>
        <v>3.7587114136593655E-3</v>
      </c>
      <c r="Q58" s="19">
        <f t="shared" si="63"/>
        <v>3.7336847177492213E-3</v>
      </c>
      <c r="R58" s="19">
        <f t="shared" si="63"/>
        <v>3.2165436393940851E-3</v>
      </c>
      <c r="S58" s="19">
        <f t="shared" si="63"/>
        <v>3.1708144115636348E-3</v>
      </c>
      <c r="T58" s="19">
        <f t="shared" si="63"/>
        <v>3.5231533786633106E-3</v>
      </c>
      <c r="U58" s="19">
        <f t="shared" si="63"/>
        <v>4.0687588804227117E-3</v>
      </c>
      <c r="V58" s="19">
        <f>K58/K94</f>
        <v>3.6615327146319867E-3</v>
      </c>
      <c r="W58" s="167">
        <f>L58/L94</f>
        <v>3.4675879921192104E-3</v>
      </c>
      <c r="Y58" s="98">
        <f t="shared" si="60"/>
        <v>-2.4036545708392958E-2</v>
      </c>
      <c r="Z58" s="97">
        <f t="shared" si="61"/>
        <v>-5.2968179619902508E-2</v>
      </c>
    </row>
    <row r="59" spans="1:28" ht="19.5" customHeight="1">
      <c r="A59" s="22"/>
      <c r="B59" t="s">
        <v>36</v>
      </c>
      <c r="C59" s="9">
        <v>1924359</v>
      </c>
      <c r="D59" s="10">
        <v>2915898</v>
      </c>
      <c r="E59" s="10">
        <v>1715135</v>
      </c>
      <c r="F59" s="32">
        <v>1891261</v>
      </c>
      <c r="G59" s="32">
        <v>999405</v>
      </c>
      <c r="H59" s="32">
        <v>873317</v>
      </c>
      <c r="I59" s="32">
        <v>1442125.847000001</v>
      </c>
      <c r="J59" s="32">
        <v>1769060.5129999996</v>
      </c>
      <c r="K59" s="32">
        <v>1936770.4429999995</v>
      </c>
      <c r="L59" s="11">
        <v>1871907.0630000003</v>
      </c>
      <c r="N59" s="74">
        <f t="shared" ref="N59:U59" si="64">C59/C58</f>
        <v>0.78255146328936442</v>
      </c>
      <c r="O59" s="16">
        <f t="shared" si="64"/>
        <v>0.80036154770524803</v>
      </c>
      <c r="P59" s="16">
        <f t="shared" si="64"/>
        <v>0.73202049496055299</v>
      </c>
      <c r="Q59" s="16">
        <f t="shared" si="64"/>
        <v>0.74105808176688381</v>
      </c>
      <c r="R59" s="16">
        <f t="shared" si="64"/>
        <v>0.5772583082269005</v>
      </c>
      <c r="S59" s="16">
        <f t="shared" si="64"/>
        <v>0.47493751373175175</v>
      </c>
      <c r="T59" s="16">
        <f t="shared" si="64"/>
        <v>0.57410815483067124</v>
      </c>
      <c r="U59" s="16">
        <f t="shared" si="64"/>
        <v>0.6506439750240659</v>
      </c>
      <c r="V59" s="16">
        <f>K59/K58</f>
        <v>0.66548949223524834</v>
      </c>
      <c r="W59" s="168">
        <f>L59/L58</f>
        <v>0.65904304516172718</v>
      </c>
      <c r="Y59" s="99">
        <f t="shared" si="60"/>
        <v>-3.3490484241141018E-2</v>
      </c>
      <c r="Z59" s="104">
        <f t="shared" si="61"/>
        <v>-9.6867751463194512E-3</v>
      </c>
    </row>
    <row r="60" spans="1:28" ht="19.5" customHeight="1" thickBot="1">
      <c r="A60" s="22"/>
      <c r="B60" t="s">
        <v>35</v>
      </c>
      <c r="C60" s="9">
        <v>534724</v>
      </c>
      <c r="D60" s="10">
        <v>727328</v>
      </c>
      <c r="E60" s="10">
        <v>627880</v>
      </c>
      <c r="F60" s="32">
        <v>660848</v>
      </c>
      <c r="G60" s="32">
        <v>731891</v>
      </c>
      <c r="H60" s="32">
        <v>965487</v>
      </c>
      <c r="I60" s="32">
        <v>1069815.213</v>
      </c>
      <c r="J60" s="32">
        <v>949877.30999999971</v>
      </c>
      <c r="K60" s="32">
        <v>973524.10799999966</v>
      </c>
      <c r="L60" s="11">
        <v>968434.06000000029</v>
      </c>
      <c r="N60" s="74">
        <f t="shared" ref="N60:U60" si="65">C60/C58</f>
        <v>0.21744853671063563</v>
      </c>
      <c r="O60" s="16">
        <f t="shared" si="65"/>
        <v>0.19963845229475197</v>
      </c>
      <c r="P60" s="16">
        <f t="shared" si="65"/>
        <v>0.26797950503944706</v>
      </c>
      <c r="Q60" s="16">
        <f t="shared" si="65"/>
        <v>0.25894191823311624</v>
      </c>
      <c r="R60" s="16">
        <f t="shared" si="65"/>
        <v>0.42274169177309945</v>
      </c>
      <c r="S60" s="16">
        <f t="shared" si="65"/>
        <v>0.52506248626824825</v>
      </c>
      <c r="T60" s="16">
        <f t="shared" si="65"/>
        <v>0.42589184516932876</v>
      </c>
      <c r="U60" s="16">
        <f t="shared" si="65"/>
        <v>0.3493560249759341</v>
      </c>
      <c r="V60" s="16">
        <f>K60/K58</f>
        <v>0.33451050776475166</v>
      </c>
      <c r="W60" s="168">
        <f>L60/L58</f>
        <v>0.34095695483827282</v>
      </c>
      <c r="Y60" s="99">
        <f t="shared" si="60"/>
        <v>-5.2284765812901386E-3</v>
      </c>
      <c r="Z60" s="102">
        <f t="shared" si="61"/>
        <v>1.9271284231390105E-2</v>
      </c>
    </row>
    <row r="61" spans="1:28" ht="19.5" customHeight="1" thickBot="1">
      <c r="A61" s="5" t="s">
        <v>14</v>
      </c>
      <c r="B61" s="6"/>
      <c r="C61" s="12">
        <v>83753681</v>
      </c>
      <c r="D61" s="13">
        <v>105319161</v>
      </c>
      <c r="E61" s="13">
        <v>111596848</v>
      </c>
      <c r="F61" s="33">
        <v>124035711</v>
      </c>
      <c r="G61" s="33">
        <v>101747091</v>
      </c>
      <c r="H61" s="33">
        <v>115458556</v>
      </c>
      <c r="I61" s="33">
        <v>150948649.66200012</v>
      </c>
      <c r="J61" s="33">
        <v>148224710.83399999</v>
      </c>
      <c r="K61" s="33">
        <v>182014006.70999998</v>
      </c>
      <c r="L61" s="14">
        <v>194999961.70599994</v>
      </c>
      <c r="N61" s="128">
        <f t="shared" ref="N61:U61" si="66">C61/C94</f>
        <v>0.16044456989200337</v>
      </c>
      <c r="O61" s="19">
        <f t="shared" si="66"/>
        <v>0.18229874216916203</v>
      </c>
      <c r="P61" s="19">
        <f t="shared" si="66"/>
        <v>0.17902589027642132</v>
      </c>
      <c r="Q61" s="19">
        <f t="shared" si="66"/>
        <v>0.18146177871550903</v>
      </c>
      <c r="R61" s="19">
        <f t="shared" si="66"/>
        <v>0.18903408682449516</v>
      </c>
      <c r="S61" s="19">
        <f t="shared" si="66"/>
        <v>0.19909552801882474</v>
      </c>
      <c r="T61" s="19">
        <f t="shared" si="66"/>
        <v>0.21171485809517357</v>
      </c>
      <c r="U61" s="19">
        <f t="shared" si="66"/>
        <v>0.22181110704418125</v>
      </c>
      <c r="V61" s="19">
        <f>K61/K94</f>
        <v>0.22899752186970684</v>
      </c>
      <c r="W61" s="167">
        <f>L61/L94</f>
        <v>0.2380627876701101</v>
      </c>
      <c r="Y61" s="98">
        <f t="shared" si="60"/>
        <v>7.1345910299586326E-2</v>
      </c>
      <c r="Z61" s="97">
        <f t="shared" si="61"/>
        <v>3.9586741927980958E-2</v>
      </c>
      <c r="AB61" s="157">
        <f>L61/L94</f>
        <v>0.2380627876701101</v>
      </c>
    </row>
    <row r="62" spans="1:28" ht="19.5" customHeight="1">
      <c r="A62" s="22"/>
      <c r="B62" t="s">
        <v>36</v>
      </c>
      <c r="C62" s="9">
        <v>45568148</v>
      </c>
      <c r="D62" s="10">
        <v>61332118</v>
      </c>
      <c r="E62" s="10">
        <v>64429780</v>
      </c>
      <c r="F62" s="32">
        <v>74767147</v>
      </c>
      <c r="G62" s="32">
        <v>44240397</v>
      </c>
      <c r="H62" s="32">
        <v>46476357</v>
      </c>
      <c r="I62" s="32">
        <v>76607549.681000084</v>
      </c>
      <c r="J62" s="32">
        <v>87199516.967999995</v>
      </c>
      <c r="K62" s="32">
        <v>115770998.994</v>
      </c>
      <c r="L62" s="11">
        <v>123973826.22299989</v>
      </c>
      <c r="N62" s="74">
        <f t="shared" ref="N62:U62" si="67">C62/C61</f>
        <v>0.54407337630927533</v>
      </c>
      <c r="O62" s="16">
        <f t="shared" si="67"/>
        <v>0.58234529612327623</v>
      </c>
      <c r="P62" s="16">
        <f t="shared" si="67"/>
        <v>0.57734408412682048</v>
      </c>
      <c r="Q62" s="16">
        <f t="shared" si="67"/>
        <v>0.60278726503208424</v>
      </c>
      <c r="R62" s="16">
        <f t="shared" si="67"/>
        <v>0.43480748751824266</v>
      </c>
      <c r="S62" s="16">
        <f t="shared" si="67"/>
        <v>0.40253714068622165</v>
      </c>
      <c r="T62" s="16">
        <f t="shared" si="67"/>
        <v>0.50750735334524366</v>
      </c>
      <c r="U62" s="16">
        <f t="shared" si="67"/>
        <v>0.5882927109613767</v>
      </c>
      <c r="V62" s="16">
        <f>K62/K61</f>
        <v>0.63605543928526387</v>
      </c>
      <c r="W62" s="168">
        <f>L62/L61</f>
        <v>0.63576333625087755</v>
      </c>
      <c r="Y62" s="99">
        <f t="shared" si="60"/>
        <v>7.0853903829792522E-2</v>
      </c>
      <c r="Z62" s="104">
        <f t="shared" si="61"/>
        <v>-4.5924146913129397E-4</v>
      </c>
      <c r="AB62" s="157">
        <f t="shared" ref="AB62:AB63" si="68">L62/L95</f>
        <v>0.24317882418961378</v>
      </c>
    </row>
    <row r="63" spans="1:28" ht="19.5" customHeight="1" thickBot="1">
      <c r="A63" s="22"/>
      <c r="B63" t="s">
        <v>35</v>
      </c>
      <c r="C63" s="9">
        <v>38185533</v>
      </c>
      <c r="D63" s="10">
        <v>43987043</v>
      </c>
      <c r="E63" s="10">
        <v>47167068</v>
      </c>
      <c r="F63" s="32">
        <v>49268564</v>
      </c>
      <c r="G63" s="32">
        <v>57506694</v>
      </c>
      <c r="H63" s="32">
        <v>68982199</v>
      </c>
      <c r="I63" s="32">
        <v>74341099.981000036</v>
      </c>
      <c r="J63" s="32">
        <v>61025193.865999982</v>
      </c>
      <c r="K63" s="32">
        <v>66243007.715999991</v>
      </c>
      <c r="L63" s="11">
        <v>71026135.483000055</v>
      </c>
      <c r="N63" s="74">
        <f t="shared" ref="N63:U63" si="69">C63/C61</f>
        <v>0.45592662369072473</v>
      </c>
      <c r="O63" s="16">
        <f t="shared" si="69"/>
        <v>0.41765470387672382</v>
      </c>
      <c r="P63" s="16">
        <f t="shared" si="69"/>
        <v>0.42265591587317952</v>
      </c>
      <c r="Q63" s="16">
        <f t="shared" si="69"/>
        <v>0.39721273496791581</v>
      </c>
      <c r="R63" s="16">
        <f t="shared" si="69"/>
        <v>0.56519251248175739</v>
      </c>
      <c r="S63" s="16">
        <f t="shared" si="69"/>
        <v>0.5974628593137784</v>
      </c>
      <c r="T63" s="16">
        <f t="shared" si="69"/>
        <v>0.49249264665475639</v>
      </c>
      <c r="U63" s="16">
        <f t="shared" si="69"/>
        <v>0.41170728903862325</v>
      </c>
      <c r="V63" s="16">
        <f>K63/K61</f>
        <v>0.36394456071473619</v>
      </c>
      <c r="W63" s="168">
        <f>L63/L61</f>
        <v>0.36423666374912245</v>
      </c>
      <c r="Y63" s="99">
        <f t="shared" si="60"/>
        <v>7.2205775853453169E-2</v>
      </c>
      <c r="Z63" s="102">
        <f t="shared" si="61"/>
        <v>8.0260310474927863E-4</v>
      </c>
      <c r="AB63" s="157">
        <f t="shared" si="68"/>
        <v>0.22963042773499037</v>
      </c>
    </row>
    <row r="64" spans="1:28" ht="19.5" customHeight="1" thickBot="1">
      <c r="A64" s="5" t="s">
        <v>8</v>
      </c>
      <c r="B64" s="6"/>
      <c r="C64" s="12">
        <v>379930</v>
      </c>
      <c r="D64" s="13">
        <v>237175</v>
      </c>
      <c r="E64" s="13">
        <v>674966</v>
      </c>
      <c r="F64" s="33">
        <v>662159</v>
      </c>
      <c r="G64" s="33">
        <v>218943</v>
      </c>
      <c r="H64" s="33"/>
      <c r="I64" s="33"/>
      <c r="J64" s="33"/>
      <c r="K64" s="33"/>
      <c r="L64" s="14"/>
      <c r="N64" s="128">
        <f t="shared" ref="N64:U64" si="70">C64/C94</f>
        <v>7.2782120990083816E-4</v>
      </c>
      <c r="O64" s="19">
        <f t="shared" si="70"/>
        <v>4.1053027543554974E-4</v>
      </c>
      <c r="P64" s="19">
        <f t="shared" si="70"/>
        <v>1.0827939249351828E-3</v>
      </c>
      <c r="Q64" s="19">
        <f t="shared" si="70"/>
        <v>9.687254498221301E-4</v>
      </c>
      <c r="R64" s="19">
        <f t="shared" si="70"/>
        <v>4.0677025421410271E-4</v>
      </c>
      <c r="S64" s="19">
        <f t="shared" si="70"/>
        <v>0</v>
      </c>
      <c r="T64" s="19">
        <f t="shared" si="70"/>
        <v>0</v>
      </c>
      <c r="U64" s="19">
        <f t="shared" si="70"/>
        <v>0</v>
      </c>
      <c r="V64" s="19">
        <f>K64/K94</f>
        <v>0</v>
      </c>
      <c r="W64" s="167">
        <f>L64/L94</f>
        <v>0</v>
      </c>
      <c r="Y64" s="98"/>
      <c r="Z64" s="97"/>
    </row>
    <row r="65" spans="1:26" ht="19.5" customHeight="1">
      <c r="A65" s="22"/>
      <c r="B65" t="s">
        <v>36</v>
      </c>
      <c r="C65" s="9">
        <v>253854</v>
      </c>
      <c r="D65" s="10">
        <v>145443</v>
      </c>
      <c r="E65" s="10">
        <v>425755</v>
      </c>
      <c r="F65" s="32">
        <v>319658</v>
      </c>
      <c r="G65" s="32">
        <v>70775</v>
      </c>
      <c r="H65" s="32"/>
      <c r="I65" s="32"/>
      <c r="J65" s="32"/>
      <c r="K65" s="32"/>
      <c r="L65" s="11"/>
      <c r="N65" s="74">
        <f>C65/C64</f>
        <v>0.66815992419656256</v>
      </c>
      <c r="O65" s="16">
        <f>D65/D64</f>
        <v>0.61323073679772322</v>
      </c>
      <c r="P65" s="16">
        <f>E65/E64</f>
        <v>0.63077992076637934</v>
      </c>
      <c r="Q65" s="16">
        <f>F65/F64</f>
        <v>0.48275112170943835</v>
      </c>
      <c r="R65" s="16">
        <f>G65/G64</f>
        <v>0.32325765153487435</v>
      </c>
      <c r="S65" s="16"/>
      <c r="T65" s="16"/>
      <c r="U65" s="16"/>
      <c r="V65" s="16"/>
      <c r="W65" s="168"/>
      <c r="Y65" s="99"/>
      <c r="Z65" s="104"/>
    </row>
    <row r="66" spans="1:26" ht="19.5" customHeight="1" thickBot="1">
      <c r="A66" s="173"/>
      <c r="B66" t="s">
        <v>35</v>
      </c>
      <c r="C66" s="9">
        <v>126076</v>
      </c>
      <c r="D66" s="10">
        <v>91732</v>
      </c>
      <c r="E66" s="10">
        <v>249211</v>
      </c>
      <c r="F66" s="32">
        <v>342501</v>
      </c>
      <c r="G66" s="32">
        <v>148168</v>
      </c>
      <c r="H66" s="32"/>
      <c r="I66" s="32"/>
      <c r="J66" s="32"/>
      <c r="K66" s="32"/>
      <c r="L66" s="11"/>
      <c r="N66" s="74">
        <f>C66/C64</f>
        <v>0.3318400758034375</v>
      </c>
      <c r="O66" s="16">
        <f>D66/D64</f>
        <v>0.38676926320227678</v>
      </c>
      <c r="P66" s="16">
        <f>E66/E64</f>
        <v>0.36922007923362066</v>
      </c>
      <c r="Q66" s="16">
        <f>F66/F64</f>
        <v>0.51724887829056165</v>
      </c>
      <c r="R66" s="16">
        <f>G66/G64</f>
        <v>0.6767423484651256</v>
      </c>
      <c r="S66" s="16"/>
      <c r="T66" s="16"/>
      <c r="U66" s="16"/>
      <c r="V66" s="16"/>
      <c r="W66" s="168"/>
      <c r="Y66" s="99"/>
      <c r="Z66" s="102"/>
    </row>
    <row r="67" spans="1:26" ht="19.5" customHeight="1" thickBot="1">
      <c r="A67" s="5" t="s">
        <v>15</v>
      </c>
      <c r="B67" s="6"/>
      <c r="C67" s="12">
        <v>339653</v>
      </c>
      <c r="D67" s="13">
        <v>184063</v>
      </c>
      <c r="E67" s="13">
        <v>176558</v>
      </c>
      <c r="F67" s="33">
        <v>239017</v>
      </c>
      <c r="G67" s="33">
        <v>452182</v>
      </c>
      <c r="H67" s="33">
        <v>229205</v>
      </c>
      <c r="I67" s="33">
        <v>292415.41099999996</v>
      </c>
      <c r="J67" s="33">
        <v>331103.70499999996</v>
      </c>
      <c r="K67" s="33">
        <v>190236.43</v>
      </c>
      <c r="L67" s="14">
        <v>76801.601999999999</v>
      </c>
      <c r="N67" s="128">
        <f t="shared" ref="N67:U67" si="71">C67/C94</f>
        <v>6.506636943817266E-4</v>
      </c>
      <c r="O67" s="19">
        <f t="shared" si="71"/>
        <v>3.185978036786912E-4</v>
      </c>
      <c r="P67" s="19">
        <f t="shared" si="71"/>
        <v>2.8323786649802506E-4</v>
      </c>
      <c r="Q67" s="19">
        <f t="shared" si="71"/>
        <v>3.4967711809419806E-4</v>
      </c>
      <c r="R67" s="19">
        <f t="shared" si="71"/>
        <v>8.4010078920559864E-4</v>
      </c>
      <c r="S67" s="19">
        <f t="shared" si="71"/>
        <v>3.952387079876066E-4</v>
      </c>
      <c r="T67" s="19">
        <f t="shared" si="71"/>
        <v>4.1013077880014826E-4</v>
      </c>
      <c r="U67" s="19">
        <f t="shared" si="71"/>
        <v>4.9548067214467224E-4</v>
      </c>
      <c r="V67" s="19">
        <f>K67/K94</f>
        <v>2.3934241010775207E-4</v>
      </c>
      <c r="W67" s="167">
        <f>L67/L94</f>
        <v>9.3762087488080448E-5</v>
      </c>
      <c r="Y67" s="98">
        <f t="shared" si="60"/>
        <v>-0.59628341427559384</v>
      </c>
      <c r="Z67" s="97">
        <f t="shared" si="61"/>
        <v>-0.60825126041862487</v>
      </c>
    </row>
    <row r="68" spans="1:26" ht="19.5" customHeight="1">
      <c r="A68" s="22"/>
      <c r="B68" t="s">
        <v>36</v>
      </c>
      <c r="C68" s="9">
        <v>297926</v>
      </c>
      <c r="D68" s="10">
        <v>132592</v>
      </c>
      <c r="E68" s="10">
        <v>130092</v>
      </c>
      <c r="F68" s="32">
        <v>197628</v>
      </c>
      <c r="G68" s="32">
        <v>411712</v>
      </c>
      <c r="H68" s="32">
        <v>184114</v>
      </c>
      <c r="I68" s="32">
        <v>250033.88899999997</v>
      </c>
      <c r="J68" s="32">
        <v>284949.80099999998</v>
      </c>
      <c r="K68" s="32">
        <v>154064.68400000001</v>
      </c>
      <c r="L68" s="11">
        <v>49162.27</v>
      </c>
      <c r="N68" s="74">
        <f t="shared" ref="N68:U68" si="72">C68/C67</f>
        <v>0.8771481482571919</v>
      </c>
      <c r="O68" s="16">
        <f t="shared" si="72"/>
        <v>0.72036204995028874</v>
      </c>
      <c r="P68" s="16">
        <f t="shared" si="72"/>
        <v>0.73682302699396229</v>
      </c>
      <c r="Q68" s="16">
        <f t="shared" si="72"/>
        <v>0.82683658484542943</v>
      </c>
      <c r="R68" s="16">
        <f t="shared" si="72"/>
        <v>0.91050063912318491</v>
      </c>
      <c r="S68" s="16">
        <f t="shared" si="72"/>
        <v>0.80327217992626687</v>
      </c>
      <c r="T68" s="16">
        <f t="shared" si="72"/>
        <v>0.85506399319015369</v>
      </c>
      <c r="U68" s="16">
        <f t="shared" si="72"/>
        <v>0.8606058968745155</v>
      </c>
      <c r="V68" s="16">
        <f>K68/K67</f>
        <v>0.80985899493593316</v>
      </c>
      <c r="W68" s="168">
        <f>L68/L67</f>
        <v>0.64012037144746015</v>
      </c>
      <c r="Y68" s="99">
        <f t="shared" si="60"/>
        <v>-0.68089851143302904</v>
      </c>
      <c r="Z68" s="104">
        <f t="shared" si="61"/>
        <v>-0.2095903417136224</v>
      </c>
    </row>
    <row r="69" spans="1:26" ht="19.5" customHeight="1" thickBot="1">
      <c r="A69" s="173"/>
      <c r="B69" t="s">
        <v>35</v>
      </c>
      <c r="C69" s="9">
        <v>41727</v>
      </c>
      <c r="D69" s="10">
        <v>51471</v>
      </c>
      <c r="E69" s="10">
        <v>46466</v>
      </c>
      <c r="F69" s="32">
        <v>41389</v>
      </c>
      <c r="G69" s="32">
        <v>40470</v>
      </c>
      <c r="H69" s="32">
        <v>45091</v>
      </c>
      <c r="I69" s="32">
        <v>42381.52199999999</v>
      </c>
      <c r="J69" s="32">
        <v>46153.90400000001</v>
      </c>
      <c r="K69" s="32">
        <v>36171.745999999992</v>
      </c>
      <c r="L69" s="11">
        <v>27639.332000000006</v>
      </c>
      <c r="N69" s="74">
        <f t="shared" ref="N69:U69" si="73">C69/C67</f>
        <v>0.1228518517428081</v>
      </c>
      <c r="O69" s="16">
        <f t="shared" si="73"/>
        <v>0.27963795004971126</v>
      </c>
      <c r="P69" s="16">
        <f t="shared" si="73"/>
        <v>0.26317697300603765</v>
      </c>
      <c r="Q69" s="16">
        <f t="shared" si="73"/>
        <v>0.17316341515457059</v>
      </c>
      <c r="R69" s="16">
        <f t="shared" si="73"/>
        <v>8.9499360876815093E-2</v>
      </c>
      <c r="S69" s="16">
        <f t="shared" si="73"/>
        <v>0.19672782007373313</v>
      </c>
      <c r="T69" s="16">
        <f t="shared" si="73"/>
        <v>0.14493600680984628</v>
      </c>
      <c r="U69" s="16">
        <f t="shared" si="73"/>
        <v>0.13939410312548456</v>
      </c>
      <c r="V69" s="16">
        <f>K69/K67</f>
        <v>0.19014100506406681</v>
      </c>
      <c r="W69" s="168">
        <f>L69/L67</f>
        <v>0.35987962855253991</v>
      </c>
      <c r="Y69" s="99">
        <f t="shared" si="60"/>
        <v>-0.2358861526894496</v>
      </c>
      <c r="Z69" s="102">
        <f t="shared" si="61"/>
        <v>0.89269867607610864</v>
      </c>
    </row>
    <row r="70" spans="1:26" s="131" customFormat="1" ht="19.5" customHeight="1" thickBot="1">
      <c r="A70" s="309" t="s">
        <v>18</v>
      </c>
      <c r="B70" s="310"/>
      <c r="C70" s="311">
        <v>2716697</v>
      </c>
      <c r="D70" s="312">
        <v>2538731</v>
      </c>
      <c r="E70" s="312">
        <v>3441297</v>
      </c>
      <c r="F70" s="313">
        <v>3002154</v>
      </c>
      <c r="G70" s="313">
        <v>2042247</v>
      </c>
      <c r="H70" s="313">
        <v>2068469</v>
      </c>
      <c r="I70" s="313">
        <v>2355704.2949999999</v>
      </c>
      <c r="J70" s="313">
        <v>2204281.5179999997</v>
      </c>
      <c r="K70" s="313">
        <v>2948910.4989999998</v>
      </c>
      <c r="L70" s="314">
        <v>4117417.1430000002</v>
      </c>
      <c r="N70" s="315">
        <f t="shared" ref="N70:U70" si="74">C70/C94</f>
        <v>5.2042999959834111E-3</v>
      </c>
      <c r="O70" s="316">
        <f t="shared" si="74"/>
        <v>4.3943330312502102E-3</v>
      </c>
      <c r="P70" s="316">
        <f t="shared" si="74"/>
        <v>5.5205973123056114E-3</v>
      </c>
      <c r="Q70" s="316">
        <f t="shared" si="74"/>
        <v>4.39209160350506E-3</v>
      </c>
      <c r="R70" s="316">
        <f t="shared" si="74"/>
        <v>3.7942538987681207E-3</v>
      </c>
      <c r="S70" s="316">
        <f t="shared" si="74"/>
        <v>3.5668463387466096E-3</v>
      </c>
      <c r="T70" s="316">
        <f t="shared" si="74"/>
        <v>3.3040216103083719E-3</v>
      </c>
      <c r="U70" s="316">
        <f t="shared" si="74"/>
        <v>3.2986006246433228E-3</v>
      </c>
      <c r="V70" s="316">
        <f>K70/K94</f>
        <v>3.7101166481241987E-3</v>
      </c>
      <c r="W70" s="317">
        <f>L70/L94</f>
        <v>5.0266871566935316E-3</v>
      </c>
      <c r="Y70" s="318">
        <f t="shared" si="60"/>
        <v>0.39625029121645117</v>
      </c>
      <c r="Z70" s="319">
        <f t="shared" si="61"/>
        <v>0.35485959969344333</v>
      </c>
    </row>
    <row r="71" spans="1:26" ht="19.5" customHeight="1">
      <c r="A71" s="22"/>
      <c r="B71" t="s">
        <v>36</v>
      </c>
      <c r="C71" s="9">
        <v>450437</v>
      </c>
      <c r="D71" s="10">
        <v>664202</v>
      </c>
      <c r="E71" s="10">
        <v>1193621</v>
      </c>
      <c r="F71" s="32">
        <v>878489</v>
      </c>
      <c r="G71" s="32">
        <v>374089</v>
      </c>
      <c r="H71" s="32">
        <v>524405</v>
      </c>
      <c r="I71" s="32">
        <v>988216.68100000022</v>
      </c>
      <c r="J71" s="32">
        <v>971698.005</v>
      </c>
      <c r="K71" s="32">
        <v>1675020.821</v>
      </c>
      <c r="L71" s="11">
        <v>2858764.8680000002</v>
      </c>
      <c r="N71" s="74">
        <f t="shared" ref="N71:U71" si="75">C71/C70</f>
        <v>0.16580317937554317</v>
      </c>
      <c r="O71" s="16">
        <f t="shared" si="75"/>
        <v>0.26162756117130959</v>
      </c>
      <c r="P71" s="16">
        <f t="shared" si="75"/>
        <v>0.34685207350600661</v>
      </c>
      <c r="Q71" s="16">
        <f t="shared" si="75"/>
        <v>0.29261956581840903</v>
      </c>
      <c r="R71" s="16">
        <f t="shared" si="75"/>
        <v>0.18317519869046203</v>
      </c>
      <c r="S71" s="16">
        <f t="shared" si="75"/>
        <v>0.25352325802320458</v>
      </c>
      <c r="T71" s="16">
        <f t="shared" si="75"/>
        <v>0.41949946056366139</v>
      </c>
      <c r="U71" s="16">
        <f t="shared" si="75"/>
        <v>0.44082300607485297</v>
      </c>
      <c r="V71" s="16">
        <f>K71/K70</f>
        <v>0.56801344821011468</v>
      </c>
      <c r="W71" s="168">
        <f>L71/L70</f>
        <v>0.69431023593520802</v>
      </c>
      <c r="Y71" s="99">
        <f t="shared" si="60"/>
        <v>0.70670407923245759</v>
      </c>
      <c r="Z71" s="104">
        <f t="shared" si="61"/>
        <v>0.22234823510441731</v>
      </c>
    </row>
    <row r="72" spans="1:26" ht="19.5" customHeight="1" thickBot="1">
      <c r="A72" s="173"/>
      <c r="B72" t="s">
        <v>35</v>
      </c>
      <c r="C72" s="9">
        <v>2266260</v>
      </c>
      <c r="D72" s="10">
        <v>1874529</v>
      </c>
      <c r="E72" s="10">
        <v>2247676</v>
      </c>
      <c r="F72" s="32">
        <v>2123665</v>
      </c>
      <c r="G72" s="32">
        <v>1668158</v>
      </c>
      <c r="H72" s="32">
        <v>1544064</v>
      </c>
      <c r="I72" s="32">
        <v>1367487.6139999996</v>
      </c>
      <c r="J72" s="32">
        <v>1232583.5129999996</v>
      </c>
      <c r="K72" s="32">
        <v>1273889.6779999996</v>
      </c>
      <c r="L72" s="11">
        <v>1258652.2749999997</v>
      </c>
      <c r="N72" s="74">
        <f t="shared" ref="N72:U72" si="76">C72/C70</f>
        <v>0.83419682062445688</v>
      </c>
      <c r="O72" s="16">
        <f t="shared" si="76"/>
        <v>0.73837243882869041</v>
      </c>
      <c r="P72" s="16">
        <f t="shared" si="76"/>
        <v>0.65314792649399345</v>
      </c>
      <c r="Q72" s="16">
        <f t="shared" si="76"/>
        <v>0.70738043418159091</v>
      </c>
      <c r="R72" s="16">
        <f t="shared" si="76"/>
        <v>0.81682480130953794</v>
      </c>
      <c r="S72" s="16">
        <f t="shared" si="76"/>
        <v>0.74647674197679537</v>
      </c>
      <c r="T72" s="16">
        <f t="shared" si="76"/>
        <v>0.58050053943633861</v>
      </c>
      <c r="U72" s="16">
        <f t="shared" si="76"/>
        <v>0.55917699392514697</v>
      </c>
      <c r="V72" s="16">
        <f>K72/K70</f>
        <v>0.43198655178988521</v>
      </c>
      <c r="W72" s="168">
        <f>L72/L70</f>
        <v>0.30568976406479192</v>
      </c>
      <c r="Y72" s="99">
        <f t="shared" si="60"/>
        <v>-1.1961320719642362E-2</v>
      </c>
      <c r="Z72" s="102">
        <f t="shared" si="61"/>
        <v>-0.29236277657671861</v>
      </c>
    </row>
    <row r="73" spans="1:26" ht="19.5" customHeight="1" thickBot="1">
      <c r="A73" s="5" t="s">
        <v>19</v>
      </c>
      <c r="B73" s="6"/>
      <c r="C73" s="12">
        <v>33688126</v>
      </c>
      <c r="D73" s="13">
        <v>30997965</v>
      </c>
      <c r="E73" s="13">
        <v>30882257</v>
      </c>
      <c r="F73" s="33">
        <v>32577228</v>
      </c>
      <c r="G73" s="33">
        <v>24526197</v>
      </c>
      <c r="H73" s="33">
        <v>24208796</v>
      </c>
      <c r="I73" s="33">
        <v>34218274.286000028</v>
      </c>
      <c r="J73" s="33">
        <v>33404735.827</v>
      </c>
      <c r="K73" s="33">
        <v>37368850.464000002</v>
      </c>
      <c r="L73" s="14">
        <v>34990038.000999995</v>
      </c>
      <c r="N73" s="128">
        <f t="shared" ref="N73:U73" si="77">C73/C94</f>
        <v>6.4535395005953414E-2</v>
      </c>
      <c r="O73" s="19">
        <f t="shared" si="77"/>
        <v>5.3654909283826414E-2</v>
      </c>
      <c r="P73" s="19">
        <f t="shared" si="77"/>
        <v>4.9541932879414698E-2</v>
      </c>
      <c r="Q73" s="19">
        <f t="shared" si="77"/>
        <v>4.7659836758630621E-2</v>
      </c>
      <c r="R73" s="19">
        <f t="shared" si="77"/>
        <v>4.5566779429327103E-2</v>
      </c>
      <c r="S73" s="19">
        <f t="shared" si="77"/>
        <v>4.1745394965099096E-2</v>
      </c>
      <c r="T73" s="19">
        <f t="shared" si="77"/>
        <v>4.7993255328510308E-2</v>
      </c>
      <c r="U73" s="19">
        <f t="shared" si="77"/>
        <v>4.9988570681736039E-2</v>
      </c>
      <c r="V73" s="19">
        <f>K73/K94</f>
        <v>4.7014921027533733E-2</v>
      </c>
      <c r="W73" s="167">
        <f>L73/L94</f>
        <v>4.2717064733376539E-2</v>
      </c>
      <c r="Y73" s="98">
        <f t="shared" si="60"/>
        <v>-6.3657630177617622E-2</v>
      </c>
      <c r="Z73" s="97">
        <f t="shared" si="61"/>
        <v>-9.1414729626796684E-2</v>
      </c>
    </row>
    <row r="74" spans="1:26" ht="19.5" customHeight="1">
      <c r="A74" s="22"/>
      <c r="B74" t="s">
        <v>36</v>
      </c>
      <c r="C74" s="9">
        <v>22521987</v>
      </c>
      <c r="D74" s="10">
        <v>17563156</v>
      </c>
      <c r="E74" s="10">
        <v>16636857</v>
      </c>
      <c r="F74" s="32">
        <v>17822821</v>
      </c>
      <c r="G74" s="32">
        <v>9399875</v>
      </c>
      <c r="H74" s="32">
        <v>8088937</v>
      </c>
      <c r="I74" s="32">
        <v>17252190.217000008</v>
      </c>
      <c r="J74" s="32">
        <v>21315838.163999993</v>
      </c>
      <c r="K74" s="32">
        <v>24768880.399999999</v>
      </c>
      <c r="L74" s="11">
        <v>22534089.050999988</v>
      </c>
      <c r="N74" s="74">
        <f t="shared" ref="N74:U74" si="78">C74/C73</f>
        <v>0.66854377711600821</v>
      </c>
      <c r="O74" s="16">
        <f t="shared" si="78"/>
        <v>0.56659061328703353</v>
      </c>
      <c r="P74" s="16">
        <f t="shared" si="78"/>
        <v>0.53871894790591246</v>
      </c>
      <c r="Q74" s="16">
        <f t="shared" si="78"/>
        <v>0.54709446119847893</v>
      </c>
      <c r="R74" s="16">
        <f t="shared" si="78"/>
        <v>0.38325856226303656</v>
      </c>
      <c r="S74" s="16">
        <f t="shared" si="78"/>
        <v>0.33413214767062355</v>
      </c>
      <c r="T74" s="16">
        <f t="shared" si="78"/>
        <v>0.50418060457416236</v>
      </c>
      <c r="U74" s="16">
        <f t="shared" si="78"/>
        <v>0.63810826927034314</v>
      </c>
      <c r="V74" s="16">
        <f>K74/K73</f>
        <v>0.66282157712776246</v>
      </c>
      <c r="W74" s="168">
        <f>L74/L73</f>
        <v>0.64401442062897951</v>
      </c>
      <c r="Y74" s="99">
        <f t="shared" si="60"/>
        <v>-9.0225771730885779E-2</v>
      </c>
      <c r="Z74" s="104">
        <f t="shared" si="61"/>
        <v>-2.837438784096458E-2</v>
      </c>
    </row>
    <row r="75" spans="1:26" ht="19.5" customHeight="1" thickBot="1">
      <c r="A75" s="173"/>
      <c r="B75" t="s">
        <v>35</v>
      </c>
      <c r="C75" s="9">
        <v>11166139</v>
      </c>
      <c r="D75" s="10">
        <v>13434809</v>
      </c>
      <c r="E75" s="10">
        <v>14245400</v>
      </c>
      <c r="F75" s="32">
        <v>14754407</v>
      </c>
      <c r="G75" s="32">
        <v>15126322</v>
      </c>
      <c r="H75" s="32">
        <v>16119859</v>
      </c>
      <c r="I75" s="32">
        <v>16966084.069000017</v>
      </c>
      <c r="J75" s="32">
        <v>12088897.663000008</v>
      </c>
      <c r="K75" s="32">
        <v>12599970.064000007</v>
      </c>
      <c r="L75" s="11">
        <v>12455948.950000007</v>
      </c>
      <c r="N75" s="74">
        <f t="shared" ref="N75:U75" si="79">C75/C73</f>
        <v>0.33145622288399185</v>
      </c>
      <c r="O75" s="16">
        <f t="shared" si="79"/>
        <v>0.43340938671296647</v>
      </c>
      <c r="P75" s="16">
        <f t="shared" si="79"/>
        <v>0.46128105209408754</v>
      </c>
      <c r="Q75" s="16">
        <f t="shared" si="79"/>
        <v>0.45290553880152112</v>
      </c>
      <c r="R75" s="16">
        <f t="shared" si="79"/>
        <v>0.61674143773696344</v>
      </c>
      <c r="S75" s="16">
        <f t="shared" si="79"/>
        <v>0.66586785232937651</v>
      </c>
      <c r="T75" s="16">
        <f t="shared" si="79"/>
        <v>0.49581939542583753</v>
      </c>
      <c r="U75" s="16">
        <f t="shared" si="79"/>
        <v>0.36189173072965697</v>
      </c>
      <c r="V75" s="16">
        <f>K75/K73</f>
        <v>0.33717842287223765</v>
      </c>
      <c r="W75" s="168">
        <f>L75/L73</f>
        <v>0.35598557937102049</v>
      </c>
      <c r="Y75" s="99">
        <f t="shared" si="60"/>
        <v>-1.1430274299737414E-2</v>
      </c>
      <c r="Z75" s="102">
        <f t="shared" si="61"/>
        <v>5.577805465300837E-2</v>
      </c>
    </row>
    <row r="76" spans="1:26" ht="19.5" customHeight="1" thickBot="1">
      <c r="A76" s="5" t="s">
        <v>83</v>
      </c>
      <c r="B76" s="6"/>
      <c r="C76" s="12">
        <v>1956143</v>
      </c>
      <c r="D76" s="13">
        <v>2271046</v>
      </c>
      <c r="E76" s="13">
        <v>3765263</v>
      </c>
      <c r="F76" s="33">
        <v>5572502</v>
      </c>
      <c r="G76" s="33">
        <v>5153702</v>
      </c>
      <c r="H76" s="33">
        <v>5179361</v>
      </c>
      <c r="I76" s="33">
        <v>6278210.2570000002</v>
      </c>
      <c r="J76" s="33">
        <v>7720794.9969999986</v>
      </c>
      <c r="K76" s="33">
        <v>11436975.712999996</v>
      </c>
      <c r="L76" s="14">
        <v>12450374.505000001</v>
      </c>
      <c r="N76" s="128">
        <f t="shared" ref="N76:U76" si="80">C76/C94</f>
        <v>3.7473280999106551E-3</v>
      </c>
      <c r="O76" s="19">
        <f t="shared" si="80"/>
        <v>3.9309924735187246E-3</v>
      </c>
      <c r="P76" s="19">
        <f t="shared" si="80"/>
        <v>6.0403100336657266E-3</v>
      </c>
      <c r="Q76" s="19">
        <f t="shared" si="80"/>
        <v>8.1524596155677417E-3</v>
      </c>
      <c r="R76" s="19">
        <f t="shared" si="80"/>
        <v>9.5749700729583932E-3</v>
      </c>
      <c r="S76" s="19">
        <f t="shared" si="80"/>
        <v>8.9312360107388494E-3</v>
      </c>
      <c r="T76" s="19">
        <f t="shared" si="80"/>
        <v>8.8055798884501667E-3</v>
      </c>
      <c r="U76" s="19">
        <f t="shared" si="80"/>
        <v>1.1553796097222116E-2</v>
      </c>
      <c r="V76" s="19">
        <f>K76/K94</f>
        <v>1.4389217309709004E-2</v>
      </c>
      <c r="W76" s="167">
        <f>L76/L94</f>
        <v>1.5199853560309541E-2</v>
      </c>
      <c r="Y76" s="98">
        <f t="shared" si="60"/>
        <v>8.8607234764703696E-2</v>
      </c>
      <c r="Z76" s="97">
        <f t="shared" si="61"/>
        <v>5.633636862607995E-2</v>
      </c>
    </row>
    <row r="77" spans="1:26" ht="19.5" customHeight="1">
      <c r="A77" s="22"/>
      <c r="B77" t="s">
        <v>36</v>
      </c>
      <c r="C77" s="9">
        <v>1028353</v>
      </c>
      <c r="D77" s="10">
        <v>1315033</v>
      </c>
      <c r="E77" s="10">
        <v>2781088</v>
      </c>
      <c r="F77" s="32">
        <v>4402111</v>
      </c>
      <c r="G77" s="32">
        <v>3599184</v>
      </c>
      <c r="H77" s="32">
        <v>2897116</v>
      </c>
      <c r="I77" s="32">
        <v>3700905.8670000001</v>
      </c>
      <c r="J77" s="32">
        <v>5088136.9999999991</v>
      </c>
      <c r="K77" s="32">
        <v>8930244.9889999963</v>
      </c>
      <c r="L77" s="11">
        <v>9322295.6600000001</v>
      </c>
      <c r="N77" s="74">
        <f t="shared" ref="N77:U77" si="81">C77/C76</f>
        <v>0.52570440913573291</v>
      </c>
      <c r="O77" s="16">
        <f t="shared" si="81"/>
        <v>0.57904287275554966</v>
      </c>
      <c r="P77" s="16">
        <f t="shared" si="81"/>
        <v>0.73861719619585675</v>
      </c>
      <c r="Q77" s="16">
        <f t="shared" si="81"/>
        <v>0.78997028623767207</v>
      </c>
      <c r="R77" s="16">
        <f t="shared" si="81"/>
        <v>0.69836866780423079</v>
      </c>
      <c r="S77" s="16">
        <f t="shared" si="81"/>
        <v>0.55935780494929777</v>
      </c>
      <c r="T77" s="16">
        <f t="shared" si="81"/>
        <v>0.58948421851173438</v>
      </c>
      <c r="U77" s="16">
        <f t="shared" si="81"/>
        <v>0.65901723876583329</v>
      </c>
      <c r="V77" s="16">
        <f>K77/K76</f>
        <v>0.7808222394709915</v>
      </c>
      <c r="W77" s="168">
        <f>L77/L76</f>
        <v>0.74875624474237445</v>
      </c>
      <c r="Y77" s="99">
        <f t="shared" si="60"/>
        <v>4.3901446318988999E-2</v>
      </c>
      <c r="Z77" s="104">
        <f t="shared" si="61"/>
        <v>-4.1066958787369851E-2</v>
      </c>
    </row>
    <row r="78" spans="1:26" ht="19.5" customHeight="1" thickBot="1">
      <c r="A78" s="173"/>
      <c r="B78" t="s">
        <v>35</v>
      </c>
      <c r="C78" s="9">
        <v>927790</v>
      </c>
      <c r="D78" s="10">
        <v>956013</v>
      </c>
      <c r="E78" s="10">
        <v>984175</v>
      </c>
      <c r="F78" s="32">
        <v>1170391</v>
      </c>
      <c r="G78" s="32">
        <v>1554518</v>
      </c>
      <c r="H78" s="32">
        <v>2282245</v>
      </c>
      <c r="I78" s="32">
        <v>2577304.39</v>
      </c>
      <c r="J78" s="32">
        <v>2632657.9969999995</v>
      </c>
      <c r="K78" s="32">
        <v>2506730.7239999999</v>
      </c>
      <c r="L78" s="11">
        <v>3128078.8450000007</v>
      </c>
      <c r="N78" s="74">
        <f t="shared" ref="N78:U78" si="82">C78/C76</f>
        <v>0.47429559086426709</v>
      </c>
      <c r="O78" s="16">
        <f t="shared" si="82"/>
        <v>0.42095712724445034</v>
      </c>
      <c r="P78" s="16">
        <f t="shared" si="82"/>
        <v>0.2613828038041433</v>
      </c>
      <c r="Q78" s="16">
        <f t="shared" si="82"/>
        <v>0.21002971376232796</v>
      </c>
      <c r="R78" s="16">
        <f t="shared" si="82"/>
        <v>0.30163133219576915</v>
      </c>
      <c r="S78" s="16">
        <f t="shared" si="82"/>
        <v>0.44064219505070218</v>
      </c>
      <c r="T78" s="16">
        <f t="shared" si="82"/>
        <v>0.41051578148826562</v>
      </c>
      <c r="U78" s="16">
        <f t="shared" si="82"/>
        <v>0.34098276123416671</v>
      </c>
      <c r="V78" s="16">
        <f>K78/K76</f>
        <v>0.21917776052900856</v>
      </c>
      <c r="W78" s="168">
        <f>L78/L76</f>
        <v>0.25124375525762555</v>
      </c>
      <c r="Y78" s="99">
        <f t="shared" si="60"/>
        <v>0.2478719054468336</v>
      </c>
      <c r="Z78" s="102">
        <f t="shared" si="61"/>
        <v>0.14630131565913593</v>
      </c>
    </row>
    <row r="79" spans="1:26" ht="19.5" customHeight="1" thickBot="1">
      <c r="A79" s="5" t="s">
        <v>9</v>
      </c>
      <c r="B79" s="6"/>
      <c r="C79" s="12">
        <v>16722680</v>
      </c>
      <c r="D79" s="13">
        <v>20815998</v>
      </c>
      <c r="E79" s="13">
        <v>25150475</v>
      </c>
      <c r="F79" s="33">
        <v>23465572</v>
      </c>
      <c r="G79" s="33">
        <v>18088459</v>
      </c>
      <c r="H79" s="33">
        <v>23301790</v>
      </c>
      <c r="I79" s="33">
        <v>30103823.049999997</v>
      </c>
      <c r="J79" s="33">
        <v>26103843.399000004</v>
      </c>
      <c r="K79" s="33">
        <v>25171437.545999996</v>
      </c>
      <c r="L79" s="14">
        <v>25931845.901999995</v>
      </c>
      <c r="N79" s="128">
        <f t="shared" ref="N79:U79" si="83">C79/C94</f>
        <v>3.2035167505552464E-2</v>
      </c>
      <c r="O79" s="19">
        <f t="shared" si="83"/>
        <v>3.6030767966294307E-2</v>
      </c>
      <c r="P79" s="19">
        <f t="shared" si="83"/>
        <v>4.0346893827591594E-2</v>
      </c>
      <c r="Q79" s="19">
        <f t="shared" si="83"/>
        <v>3.432966521792135E-2</v>
      </c>
      <c r="R79" s="19">
        <f t="shared" si="83"/>
        <v>3.3606222011077651E-2</v>
      </c>
      <c r="S79" s="19">
        <f t="shared" si="83"/>
        <v>4.0181363292242887E-2</v>
      </c>
      <c r="T79" s="19">
        <f t="shared" si="83"/>
        <v>4.2222481879925118E-2</v>
      </c>
      <c r="U79" s="19">
        <f t="shared" si="83"/>
        <v>3.9063138459582598E-2</v>
      </c>
      <c r="V79" s="19">
        <f>K79/K94</f>
        <v>3.1668973856040082E-2</v>
      </c>
      <c r="W79" s="167">
        <f>L79/L94</f>
        <v>3.1658506344577862E-2</v>
      </c>
      <c r="Y79" s="98">
        <f t="shared" si="60"/>
        <v>3.0209174768440494E-2</v>
      </c>
      <c r="Z79" s="97">
        <f t="shared" si="61"/>
        <v>-3.3052891166612564E-4</v>
      </c>
    </row>
    <row r="80" spans="1:26" ht="19.5" customHeight="1">
      <c r="A80" s="22"/>
      <c r="B80" t="s">
        <v>36</v>
      </c>
      <c r="C80" s="9">
        <v>7851825</v>
      </c>
      <c r="D80" s="10">
        <v>8951873</v>
      </c>
      <c r="E80" s="10">
        <v>10247540</v>
      </c>
      <c r="F80" s="32">
        <v>8485256</v>
      </c>
      <c r="G80" s="32">
        <v>3393417</v>
      </c>
      <c r="H80" s="32">
        <v>7405766</v>
      </c>
      <c r="I80" s="32">
        <v>13695972.564999994</v>
      </c>
      <c r="J80" s="32">
        <v>12753841.636000004</v>
      </c>
      <c r="K80" s="32">
        <v>12889988.535999991</v>
      </c>
      <c r="L80" s="11">
        <v>13517994.216999996</v>
      </c>
      <c r="N80" s="74">
        <f t="shared" ref="N80:U80" si="84">C80/C79</f>
        <v>0.46953149853970777</v>
      </c>
      <c r="O80" s="16">
        <f t="shared" si="84"/>
        <v>0.43004774500843052</v>
      </c>
      <c r="P80" s="16">
        <f t="shared" si="84"/>
        <v>0.40744916348498389</v>
      </c>
      <c r="Q80" s="16">
        <f t="shared" si="84"/>
        <v>0.36160448166360487</v>
      </c>
      <c r="R80" s="16">
        <f t="shared" si="84"/>
        <v>0.18760122130912313</v>
      </c>
      <c r="S80" s="16">
        <f t="shared" si="84"/>
        <v>0.31781961814950699</v>
      </c>
      <c r="T80" s="16">
        <f t="shared" si="84"/>
        <v>0.45495791488848775</v>
      </c>
      <c r="U80" s="16">
        <f t="shared" si="84"/>
        <v>0.48858098943730954</v>
      </c>
      <c r="V80" s="16">
        <f>K80/K79</f>
        <v>0.51208789773901275</v>
      </c>
      <c r="W80" s="168">
        <f>L80/L79</f>
        <v>0.52128931615922569</v>
      </c>
      <c r="Y80" s="99">
        <f t="shared" si="60"/>
        <v>4.8720421996192684E-2</v>
      </c>
      <c r="Z80" s="104">
        <f t="shared" si="61"/>
        <v>1.7968435615915431E-2</v>
      </c>
    </row>
    <row r="81" spans="1:26" ht="19.5" customHeight="1" thickBot="1">
      <c r="A81" s="173"/>
      <c r="B81" t="s">
        <v>35</v>
      </c>
      <c r="C81" s="9">
        <v>8870855</v>
      </c>
      <c r="D81" s="10">
        <v>11864125</v>
      </c>
      <c r="E81" s="10">
        <v>14902935</v>
      </c>
      <c r="F81" s="32">
        <v>14980316</v>
      </c>
      <c r="G81" s="32">
        <v>14695042</v>
      </c>
      <c r="H81" s="32">
        <v>15896024</v>
      </c>
      <c r="I81" s="32">
        <v>16407850.485000001</v>
      </c>
      <c r="J81" s="32">
        <v>13350001.763</v>
      </c>
      <c r="K81" s="32">
        <v>12281449.010000007</v>
      </c>
      <c r="L81" s="11">
        <v>12413851.684999997</v>
      </c>
      <c r="N81" s="74">
        <f t="shared" ref="N81:U81" si="85">C81/C79</f>
        <v>0.53046850146029223</v>
      </c>
      <c r="O81" s="16">
        <f t="shared" si="85"/>
        <v>0.56995225499156943</v>
      </c>
      <c r="P81" s="16">
        <f t="shared" si="85"/>
        <v>0.59255083651501617</v>
      </c>
      <c r="Q81" s="16">
        <f t="shared" si="85"/>
        <v>0.63839551833639507</v>
      </c>
      <c r="R81" s="16">
        <f t="shared" si="85"/>
        <v>0.81239877869087684</v>
      </c>
      <c r="S81" s="16">
        <f t="shared" si="85"/>
        <v>0.68218038185049301</v>
      </c>
      <c r="T81" s="16">
        <f t="shared" si="85"/>
        <v>0.5450420851115122</v>
      </c>
      <c r="U81" s="16">
        <f t="shared" si="85"/>
        <v>0.51141901056269046</v>
      </c>
      <c r="V81" s="16">
        <f>K81/K79</f>
        <v>0.48791210226098736</v>
      </c>
      <c r="W81" s="168">
        <f>L81/L79</f>
        <v>0.47871068384077425</v>
      </c>
      <c r="Y81" s="99">
        <f t="shared" si="60"/>
        <v>1.0780704694713339E-2</v>
      </c>
      <c r="Z81" s="102">
        <f t="shared" si="61"/>
        <v>-1.885876242375149E-2</v>
      </c>
    </row>
    <row r="82" spans="1:26" ht="19.5" customHeight="1" thickBot="1">
      <c r="A82" s="5" t="s">
        <v>12</v>
      </c>
      <c r="B82" s="6"/>
      <c r="C82" s="12">
        <v>18206393</v>
      </c>
      <c r="D82" s="13">
        <v>19612202</v>
      </c>
      <c r="E82" s="13">
        <v>19393201</v>
      </c>
      <c r="F82" s="33">
        <v>33026643</v>
      </c>
      <c r="G82" s="33">
        <v>27504210</v>
      </c>
      <c r="H82" s="33">
        <v>27639762</v>
      </c>
      <c r="I82" s="33">
        <v>34831699.832000002</v>
      </c>
      <c r="J82" s="33">
        <v>30934482.528999992</v>
      </c>
      <c r="K82" s="33">
        <v>31873480.166000012</v>
      </c>
      <c r="L82" s="14">
        <v>30933109.113999993</v>
      </c>
      <c r="N82" s="128">
        <f t="shared" ref="N82:U82" si="86">C82/C94</f>
        <v>3.487747474848038E-2</v>
      </c>
      <c r="O82" s="19">
        <f t="shared" si="86"/>
        <v>3.3947096822842374E-2</v>
      </c>
      <c r="P82" s="19">
        <f t="shared" si="86"/>
        <v>3.1110960000721385E-2</v>
      </c>
      <c r="Q82" s="19">
        <f t="shared" si="86"/>
        <v>4.8317321966914149E-2</v>
      </c>
      <c r="R82" s="19">
        <f t="shared" si="86"/>
        <v>5.1099576116423295E-2</v>
      </c>
      <c r="S82" s="19">
        <f t="shared" si="86"/>
        <v>4.7661716899565651E-2</v>
      </c>
      <c r="T82" s="19">
        <f t="shared" si="86"/>
        <v>4.8853622762827495E-2</v>
      </c>
      <c r="U82" s="19">
        <f t="shared" si="86"/>
        <v>4.629195615892169E-2</v>
      </c>
      <c r="V82" s="19">
        <f>K82/K94</f>
        <v>4.0101023560272217E-2</v>
      </c>
      <c r="W82" s="167">
        <f>L82/L94</f>
        <v>3.7764223759619048E-2</v>
      </c>
      <c r="Y82" s="98">
        <f t="shared" si="60"/>
        <v>-2.9503243671619193E-2</v>
      </c>
      <c r="Z82" s="97">
        <f t="shared" si="61"/>
        <v>-5.827282181814978E-2</v>
      </c>
    </row>
    <row r="83" spans="1:26" ht="19.5" customHeight="1">
      <c r="A83" s="22"/>
      <c r="B83" t="s">
        <v>36</v>
      </c>
      <c r="C83" s="9">
        <v>9409422</v>
      </c>
      <c r="D83" s="10">
        <v>10124791</v>
      </c>
      <c r="E83" s="10">
        <v>9134337</v>
      </c>
      <c r="F83" s="32">
        <v>17452801</v>
      </c>
      <c r="G83" s="32">
        <v>10781989</v>
      </c>
      <c r="H83" s="32">
        <v>10162431</v>
      </c>
      <c r="I83" s="32">
        <v>17413350.716000009</v>
      </c>
      <c r="J83" s="32">
        <v>19423210.311999999</v>
      </c>
      <c r="K83" s="32">
        <v>21127345.914000019</v>
      </c>
      <c r="L83" s="11">
        <v>21369017.335000001</v>
      </c>
      <c r="N83" s="74">
        <f t="shared" ref="N83:U83" si="87">C83/C82</f>
        <v>0.51681966878337737</v>
      </c>
      <c r="O83" s="16">
        <f t="shared" si="87"/>
        <v>0.51624957768638113</v>
      </c>
      <c r="P83" s="16">
        <f t="shared" si="87"/>
        <v>0.47100718442509826</v>
      </c>
      <c r="Q83" s="16">
        <f t="shared" si="87"/>
        <v>0.52844610940324754</v>
      </c>
      <c r="R83" s="16">
        <f t="shared" si="87"/>
        <v>0.39201231375124024</v>
      </c>
      <c r="S83" s="16">
        <f t="shared" si="87"/>
        <v>0.36767433091500573</v>
      </c>
      <c r="T83" s="16">
        <f t="shared" si="87"/>
        <v>0.4999282492668447</v>
      </c>
      <c r="U83" s="16">
        <f t="shared" si="87"/>
        <v>0.6278821794995737</v>
      </c>
      <c r="V83" s="16">
        <f>K83/K82</f>
        <v>0.66285030075055695</v>
      </c>
      <c r="W83" s="168">
        <f>L83/L82</f>
        <v>0.69081375739655648</v>
      </c>
      <c r="Y83" s="99">
        <f t="shared" si="60"/>
        <v>1.1438796997205318E-2</v>
      </c>
      <c r="Z83" s="104">
        <f t="shared" si="61"/>
        <v>4.2186684707446041E-2</v>
      </c>
    </row>
    <row r="84" spans="1:26" ht="19.5" customHeight="1" thickBot="1">
      <c r="A84" s="173"/>
      <c r="B84" t="s">
        <v>35</v>
      </c>
      <c r="C84" s="9">
        <v>8796971</v>
      </c>
      <c r="D84" s="10">
        <v>9487411</v>
      </c>
      <c r="E84" s="10">
        <v>10258864</v>
      </c>
      <c r="F84" s="32">
        <v>15573842</v>
      </c>
      <c r="G84" s="32">
        <v>16722221</v>
      </c>
      <c r="H84" s="32">
        <v>17477331</v>
      </c>
      <c r="I84" s="32">
        <v>17418349.115999997</v>
      </c>
      <c r="J84" s="32">
        <v>11511272.216999995</v>
      </c>
      <c r="K84" s="32">
        <v>10746134.251999993</v>
      </c>
      <c r="L84" s="11">
        <v>9564091.7789999899</v>
      </c>
      <c r="N84" s="74">
        <f t="shared" ref="N84:U84" si="88">C84/C82</f>
        <v>0.48318033121662263</v>
      </c>
      <c r="O84" s="16">
        <f t="shared" si="88"/>
        <v>0.48375042231361881</v>
      </c>
      <c r="P84" s="16">
        <f t="shared" si="88"/>
        <v>0.52899281557490174</v>
      </c>
      <c r="Q84" s="16">
        <f t="shared" si="88"/>
        <v>0.47155389059675246</v>
      </c>
      <c r="R84" s="16">
        <f t="shared" si="88"/>
        <v>0.60798768624875976</v>
      </c>
      <c r="S84" s="16">
        <f t="shared" si="88"/>
        <v>0.63232566908499432</v>
      </c>
      <c r="T84" s="16">
        <f t="shared" si="88"/>
        <v>0.50007175073315546</v>
      </c>
      <c r="U84" s="16">
        <f t="shared" si="88"/>
        <v>0.37211782050042636</v>
      </c>
      <c r="V84" s="16">
        <f>K84/K82</f>
        <v>0.33714969924944305</v>
      </c>
      <c r="W84" s="168">
        <f>L84/L82</f>
        <v>0.30918624260344346</v>
      </c>
      <c r="Y84" s="99">
        <f t="shared" si="60"/>
        <v>-0.10999699475930239</v>
      </c>
      <c r="Z84" s="102">
        <f t="shared" si="61"/>
        <v>-8.294077292149854E-2</v>
      </c>
    </row>
    <row r="85" spans="1:26" ht="19.5" customHeight="1" thickBot="1">
      <c r="A85" s="5" t="s">
        <v>11</v>
      </c>
      <c r="B85" s="6"/>
      <c r="C85" s="12">
        <v>49142172</v>
      </c>
      <c r="D85" s="13">
        <v>53572253</v>
      </c>
      <c r="E85" s="13">
        <v>64496107</v>
      </c>
      <c r="F85" s="33">
        <v>76521569</v>
      </c>
      <c r="G85" s="33">
        <v>70800142</v>
      </c>
      <c r="H85" s="33">
        <v>78006716</v>
      </c>
      <c r="I85" s="33">
        <v>87521320.315000027</v>
      </c>
      <c r="J85" s="33">
        <v>68587510.242000014</v>
      </c>
      <c r="K85" s="33">
        <v>76659134.326999977</v>
      </c>
      <c r="L85" s="14">
        <v>76806911.18599996</v>
      </c>
      <c r="N85" s="128">
        <f t="shared" ref="N85:U85" si="89">C85/C94</f>
        <v>9.4140276056629085E-2</v>
      </c>
      <c r="O85" s="19">
        <f t="shared" si="89"/>
        <v>9.2729131568643222E-2</v>
      </c>
      <c r="P85" s="19">
        <f t="shared" si="89"/>
        <v>0.10346594175346538</v>
      </c>
      <c r="Q85" s="19">
        <f t="shared" si="89"/>
        <v>0.11194953379871024</v>
      </c>
      <c r="R85" s="19">
        <f t="shared" si="89"/>
        <v>0.13153830796022056</v>
      </c>
      <c r="S85" s="19">
        <f t="shared" si="89"/>
        <v>0.13451396630176549</v>
      </c>
      <c r="T85" s="19">
        <f t="shared" si="89"/>
        <v>0.12275408857438162</v>
      </c>
      <c r="U85" s="19">
        <f t="shared" si="89"/>
        <v>0.10263789006962566</v>
      </c>
      <c r="V85" s="19">
        <f>K85/K94</f>
        <v>9.6447257586772861E-2</v>
      </c>
      <c r="W85" s="167">
        <f>L85/L94</f>
        <v>9.3768569128427209E-2</v>
      </c>
      <c r="Y85" s="98">
        <f t="shared" si="60"/>
        <v>1.9277136416597162E-3</v>
      </c>
      <c r="Z85" s="97">
        <f t="shared" si="61"/>
        <v>-2.7773609383715821E-2</v>
      </c>
    </row>
    <row r="86" spans="1:26" ht="19.5" customHeight="1">
      <c r="A86" s="22"/>
      <c r="B86" t="s">
        <v>36</v>
      </c>
      <c r="C86" s="9">
        <v>15620227</v>
      </c>
      <c r="D86" s="10">
        <v>15852269</v>
      </c>
      <c r="E86" s="10">
        <v>16954742</v>
      </c>
      <c r="F86" s="32">
        <v>23629836</v>
      </c>
      <c r="G86" s="32">
        <v>12564521</v>
      </c>
      <c r="H86" s="32">
        <v>12331357</v>
      </c>
      <c r="I86" s="32">
        <v>21081075.828999996</v>
      </c>
      <c r="J86" s="32">
        <v>24923423.254000004</v>
      </c>
      <c r="K86" s="32">
        <v>33930407.371999986</v>
      </c>
      <c r="L86" s="11">
        <v>35016165.68499998</v>
      </c>
      <c r="N86" s="74">
        <f t="shared" ref="N86:U86" si="90">C86/C85</f>
        <v>0.31785788792567005</v>
      </c>
      <c r="O86" s="16">
        <f t="shared" si="90"/>
        <v>0.29590446756084721</v>
      </c>
      <c r="P86" s="16">
        <f t="shared" si="90"/>
        <v>0.26288008359946441</v>
      </c>
      <c r="Q86" s="16">
        <f t="shared" si="90"/>
        <v>0.30879967973474248</v>
      </c>
      <c r="R86" s="16">
        <f t="shared" si="90"/>
        <v>0.17746462994382131</v>
      </c>
      <c r="S86" s="16">
        <f t="shared" si="90"/>
        <v>0.15808070935840959</v>
      </c>
      <c r="T86" s="16">
        <f t="shared" si="90"/>
        <v>0.24086789085364119</v>
      </c>
      <c r="U86" s="16">
        <f t="shared" si="90"/>
        <v>0.36338136733731419</v>
      </c>
      <c r="V86" s="16">
        <f>K86/K85</f>
        <v>0.44261401684064439</v>
      </c>
      <c r="W86" s="168">
        <f>L86/L85</f>
        <v>0.45589863131200331</v>
      </c>
      <c r="Y86" s="99">
        <f t="shared" si="60"/>
        <v>3.199956608525667E-2</v>
      </c>
      <c r="Z86" s="104">
        <f t="shared" si="61"/>
        <v>3.0013994057810921E-2</v>
      </c>
    </row>
    <row r="87" spans="1:26" ht="19.5" customHeight="1" thickBot="1">
      <c r="A87" s="173"/>
      <c r="B87" t="s">
        <v>35</v>
      </c>
      <c r="C87" s="9">
        <v>33521945</v>
      </c>
      <c r="D87" s="10">
        <v>37719984</v>
      </c>
      <c r="E87" s="10">
        <v>47541365</v>
      </c>
      <c r="F87" s="32">
        <v>52891733</v>
      </c>
      <c r="G87" s="32">
        <v>58235621</v>
      </c>
      <c r="H87" s="32">
        <v>65675359</v>
      </c>
      <c r="I87" s="32">
        <v>66440244.486000024</v>
      </c>
      <c r="J87" s="32">
        <v>43664086.988000013</v>
      </c>
      <c r="K87" s="32">
        <v>42728726.954999991</v>
      </c>
      <c r="L87" s="11">
        <v>41790745.500999987</v>
      </c>
      <c r="N87" s="74">
        <f t="shared" ref="N87:U87" si="91">C87/C85</f>
        <v>0.68214211207432995</v>
      </c>
      <c r="O87" s="16">
        <f t="shared" si="91"/>
        <v>0.70409553243915279</v>
      </c>
      <c r="P87" s="16">
        <f t="shared" si="91"/>
        <v>0.73711991640053565</v>
      </c>
      <c r="Q87" s="16">
        <f t="shared" si="91"/>
        <v>0.69120032026525746</v>
      </c>
      <c r="R87" s="16">
        <f t="shared" si="91"/>
        <v>0.82253537005617872</v>
      </c>
      <c r="S87" s="16">
        <f t="shared" si="91"/>
        <v>0.84191929064159043</v>
      </c>
      <c r="T87" s="16">
        <f t="shared" si="91"/>
        <v>0.75913210914635876</v>
      </c>
      <c r="U87" s="16">
        <f t="shared" si="91"/>
        <v>0.63661863266268592</v>
      </c>
      <c r="V87" s="16">
        <f>K87/K85</f>
        <v>0.55738598315935561</v>
      </c>
      <c r="W87" s="168">
        <f>L87/L85</f>
        <v>0.54410136868799674</v>
      </c>
      <c r="Y87" s="99">
        <f t="shared" si="60"/>
        <v>-2.1952010294803408E-2</v>
      </c>
      <c r="Z87" s="102">
        <f t="shared" si="61"/>
        <v>-2.3833779235099318E-2</v>
      </c>
    </row>
    <row r="88" spans="1:26" ht="19.5" customHeight="1" thickBot="1">
      <c r="A88" s="5" t="s">
        <v>6</v>
      </c>
      <c r="B88" s="6"/>
      <c r="C88" s="12">
        <v>226269996</v>
      </c>
      <c r="D88" s="13">
        <v>240023988</v>
      </c>
      <c r="E88" s="13">
        <v>256594413</v>
      </c>
      <c r="F88" s="33">
        <v>271544791</v>
      </c>
      <c r="G88" s="33">
        <v>200033107</v>
      </c>
      <c r="H88" s="33">
        <v>212648099</v>
      </c>
      <c r="I88" s="33">
        <v>252771416.63200009</v>
      </c>
      <c r="J88" s="33">
        <v>239174712.31800014</v>
      </c>
      <c r="K88" s="33">
        <v>291420970.27000004</v>
      </c>
      <c r="L88" s="14">
        <v>309245623.57599956</v>
      </c>
      <c r="N88" s="128">
        <f t="shared" ref="N88:U88" si="92">C88/C94</f>
        <v>0.43345906417755325</v>
      </c>
      <c r="O88" s="19">
        <f t="shared" si="92"/>
        <v>0.41546163762951022</v>
      </c>
      <c r="P88" s="19">
        <f t="shared" si="92"/>
        <v>0.41163387721560685</v>
      </c>
      <c r="Q88" s="19">
        <f t="shared" si="92"/>
        <v>0.39726462950489433</v>
      </c>
      <c r="R88" s="19">
        <f t="shared" si="92"/>
        <v>0.37163790477716485</v>
      </c>
      <c r="S88" s="19">
        <f t="shared" si="92"/>
        <v>0.36668816083759365</v>
      </c>
      <c r="T88" s="19">
        <f t="shared" si="92"/>
        <v>0.35452761401039484</v>
      </c>
      <c r="U88" s="19">
        <f t="shared" si="92"/>
        <v>0.35791338311762882</v>
      </c>
      <c r="V88" s="19">
        <f>K88/K94</f>
        <v>0.36664584895943103</v>
      </c>
      <c r="W88" s="167">
        <f>L88/L94</f>
        <v>0.37753789579856506</v>
      </c>
      <c r="Y88" s="98">
        <f t="shared" si="60"/>
        <v>6.1164621370538526E-2</v>
      </c>
      <c r="Z88" s="97">
        <f t="shared" si="61"/>
        <v>2.9707268935531359E-2</v>
      </c>
    </row>
    <row r="89" spans="1:26" ht="19.5" customHeight="1">
      <c r="A89" s="22"/>
      <c r="B89" t="s">
        <v>36</v>
      </c>
      <c r="C89" s="9">
        <v>104024643</v>
      </c>
      <c r="D89" s="10">
        <v>116913448</v>
      </c>
      <c r="E89" s="10">
        <v>134343737</v>
      </c>
      <c r="F89" s="32">
        <v>142506462</v>
      </c>
      <c r="G89" s="32">
        <v>69368984</v>
      </c>
      <c r="H89" s="32">
        <v>66475834</v>
      </c>
      <c r="I89" s="32">
        <v>105498156.94000003</v>
      </c>
      <c r="J89" s="32">
        <v>132081115.87500004</v>
      </c>
      <c r="K89" s="32">
        <v>179069390.74800012</v>
      </c>
      <c r="L89" s="11">
        <v>196270581.61399972</v>
      </c>
      <c r="N89" s="74">
        <f t="shared" ref="N89:U89" si="93">C89/C88</f>
        <v>0.45973679603547613</v>
      </c>
      <c r="O89" s="16">
        <f t="shared" si="93"/>
        <v>0.48709068195300548</v>
      </c>
      <c r="P89" s="16">
        <f t="shared" si="93"/>
        <v>0.52356454464189761</v>
      </c>
      <c r="Q89" s="16">
        <f t="shared" si="93"/>
        <v>0.52479910027071741</v>
      </c>
      <c r="R89" s="16">
        <f t="shared" si="93"/>
        <v>0.34678751452878248</v>
      </c>
      <c r="S89" s="16">
        <f t="shared" si="93"/>
        <v>0.3126095850967377</v>
      </c>
      <c r="T89" s="16">
        <f t="shared" si="93"/>
        <v>0.41736584913629937</v>
      </c>
      <c r="U89" s="16">
        <f t="shared" si="93"/>
        <v>0.55223695931277472</v>
      </c>
      <c r="V89" s="16">
        <f>K89/K88</f>
        <v>0.61446981863416772</v>
      </c>
      <c r="W89" s="168">
        <f>L89/L88</f>
        <v>0.63467537339542879</v>
      </c>
      <c r="Y89" s="99">
        <f t="shared" si="60"/>
        <v>9.6058800413334824E-2</v>
      </c>
      <c r="Z89" s="104">
        <f t="shared" si="61"/>
        <v>3.2882908400893647E-2</v>
      </c>
    </row>
    <row r="90" spans="1:26" ht="19.5" customHeight="1" thickBot="1">
      <c r="A90" s="173"/>
      <c r="B90" t="s">
        <v>35</v>
      </c>
      <c r="C90" s="9">
        <v>122245353</v>
      </c>
      <c r="D90" s="10">
        <v>123110540</v>
      </c>
      <c r="E90" s="10">
        <v>122250676</v>
      </c>
      <c r="F90" s="32">
        <v>129038329</v>
      </c>
      <c r="G90" s="32">
        <v>130664123</v>
      </c>
      <c r="H90" s="32">
        <v>146172265</v>
      </c>
      <c r="I90" s="32">
        <v>147273259.69200006</v>
      </c>
      <c r="J90" s="32">
        <v>107093596.44300011</v>
      </c>
      <c r="K90" s="32">
        <v>112351579.52199994</v>
      </c>
      <c r="L90" s="11">
        <v>112975041.96199982</v>
      </c>
      <c r="N90" s="74">
        <f t="shared" ref="N90:U90" si="94">C90/C88</f>
        <v>0.54026320396452387</v>
      </c>
      <c r="O90" s="16">
        <f t="shared" si="94"/>
        <v>0.51290931804699458</v>
      </c>
      <c r="P90" s="16">
        <f t="shared" si="94"/>
        <v>0.47643545535810244</v>
      </c>
      <c r="Q90" s="16">
        <f t="shared" si="94"/>
        <v>0.47520089972928259</v>
      </c>
      <c r="R90" s="16">
        <f t="shared" si="94"/>
        <v>0.65321248547121757</v>
      </c>
      <c r="S90" s="16">
        <f t="shared" si="94"/>
        <v>0.68739041490326236</v>
      </c>
      <c r="T90" s="16">
        <f t="shared" si="94"/>
        <v>0.58263415086370063</v>
      </c>
      <c r="U90" s="16">
        <f t="shared" si="94"/>
        <v>0.44776304068722533</v>
      </c>
      <c r="V90" s="16">
        <f>K90/K88</f>
        <v>0.38553018136583228</v>
      </c>
      <c r="W90" s="168">
        <f>L90/L88</f>
        <v>0.36532462660457121</v>
      </c>
      <c r="Y90" s="99">
        <f t="shared" si="60"/>
        <v>5.5492093894220339E-3</v>
      </c>
      <c r="Z90" s="102">
        <f t="shared" si="61"/>
        <v>-5.2409787191441376E-2</v>
      </c>
    </row>
    <row r="91" spans="1:26" ht="19.5" customHeight="1" thickBot="1">
      <c r="A91" s="5" t="s">
        <v>7</v>
      </c>
      <c r="B91" s="6"/>
      <c r="C91" s="12">
        <v>3893747</v>
      </c>
      <c r="D91" s="13">
        <v>5074930</v>
      </c>
      <c r="E91" s="13">
        <v>7528183</v>
      </c>
      <c r="F91" s="33">
        <v>6090350</v>
      </c>
      <c r="G91" s="33">
        <v>2930139</v>
      </c>
      <c r="H91" s="33">
        <v>2795978</v>
      </c>
      <c r="I91" s="33">
        <v>4266419.2560000001</v>
      </c>
      <c r="J91" s="33">
        <v>4867738.8849999988</v>
      </c>
      <c r="K91" s="33">
        <v>7104334.032999998</v>
      </c>
      <c r="L91" s="14">
        <v>9207292.6480000019</v>
      </c>
      <c r="N91" s="128">
        <f t="shared" ref="N91:U91" si="95">C91/C94</f>
        <v>7.4591415592023761E-3</v>
      </c>
      <c r="O91" s="19">
        <f t="shared" si="95"/>
        <v>8.784283380272517E-3</v>
      </c>
      <c r="P91" s="19">
        <f t="shared" si="95"/>
        <v>1.2076861379981093E-2</v>
      </c>
      <c r="Q91" s="19">
        <f t="shared" si="95"/>
        <v>8.9100609420459595E-3</v>
      </c>
      <c r="R91" s="19">
        <f t="shared" si="95"/>
        <v>5.4438524452147669E-3</v>
      </c>
      <c r="S91" s="19">
        <f t="shared" si="95"/>
        <v>4.8213552596224878E-3</v>
      </c>
      <c r="T91" s="19">
        <f t="shared" si="95"/>
        <v>5.9839180369027451E-3</v>
      </c>
      <c r="U91" s="19">
        <f t="shared" si="95"/>
        <v>7.2843356874081411E-3</v>
      </c>
      <c r="V91" s="19">
        <f>K91/K94</f>
        <v>8.938185129255977E-3</v>
      </c>
      <c r="W91" s="167">
        <f>L91/L94</f>
        <v>1.1240585564740382E-2</v>
      </c>
      <c r="Y91" s="98">
        <f t="shared" si="60"/>
        <v>0.29601066127122583</v>
      </c>
      <c r="Z91" s="97">
        <f t="shared" si="61"/>
        <v>0.2575914911348518</v>
      </c>
    </row>
    <row r="92" spans="1:26" ht="19.5" customHeight="1">
      <c r="A92" s="22"/>
      <c r="B92" t="s">
        <v>36</v>
      </c>
      <c r="C92" s="9">
        <v>3363918</v>
      </c>
      <c r="D92" s="10">
        <v>4425759</v>
      </c>
      <c r="E92" s="10">
        <v>6896252</v>
      </c>
      <c r="F92" s="32">
        <v>5370912</v>
      </c>
      <c r="G92" s="32">
        <v>2279028</v>
      </c>
      <c r="H92" s="32">
        <v>2016613</v>
      </c>
      <c r="I92" s="32">
        <v>3155897.2860000003</v>
      </c>
      <c r="J92" s="32">
        <v>3716294.9009999991</v>
      </c>
      <c r="K92" s="32">
        <v>5866541.9909999985</v>
      </c>
      <c r="L92" s="11">
        <v>7888485.3110000016</v>
      </c>
      <c r="N92" s="74">
        <f t="shared" ref="N92:U92" si="96">C92/C91</f>
        <v>0.86392824187087658</v>
      </c>
      <c r="O92" s="16">
        <f t="shared" si="96"/>
        <v>0.87208276764408577</v>
      </c>
      <c r="P92" s="16">
        <f t="shared" si="96"/>
        <v>0.91605796511588522</v>
      </c>
      <c r="Q92" s="16">
        <f t="shared" si="96"/>
        <v>0.88187247038347549</v>
      </c>
      <c r="R92" s="16">
        <f t="shared" si="96"/>
        <v>0.77778835748065189</v>
      </c>
      <c r="S92" s="16">
        <f t="shared" si="96"/>
        <v>0.72125495980297416</v>
      </c>
      <c r="T92" s="16">
        <f t="shared" si="96"/>
        <v>0.73970631966414513</v>
      </c>
      <c r="U92" s="16">
        <f t="shared" si="96"/>
        <v>0.76345403662711053</v>
      </c>
      <c r="V92" s="16">
        <f>K92/K91</f>
        <v>0.82576944774128136</v>
      </c>
      <c r="W92" s="168">
        <f>L92/L91</f>
        <v>0.8567649158749755</v>
      </c>
      <c r="Y92" s="99">
        <f t="shared" si="60"/>
        <v>0.34465675403021312</v>
      </c>
      <c r="Z92" s="104">
        <f t="shared" si="61"/>
        <v>3.7535256624564785E-2</v>
      </c>
    </row>
    <row r="93" spans="1:26" ht="19.5" customHeight="1" thickBot="1">
      <c r="A93" s="173"/>
      <c r="B93" t="s">
        <v>35</v>
      </c>
      <c r="C93" s="9">
        <v>529829</v>
      </c>
      <c r="D93" s="10">
        <v>649171</v>
      </c>
      <c r="E93" s="10">
        <v>631931</v>
      </c>
      <c r="F93" s="32">
        <v>719438</v>
      </c>
      <c r="G93" s="32">
        <v>651111</v>
      </c>
      <c r="H93" s="32">
        <v>779365</v>
      </c>
      <c r="I93" s="32">
        <v>1110521.9699999995</v>
      </c>
      <c r="J93" s="32">
        <v>1151443.9839999999</v>
      </c>
      <c r="K93" s="32">
        <v>1237792.0419999997</v>
      </c>
      <c r="L93" s="11">
        <v>1318807.3370000005</v>
      </c>
      <c r="N93" s="74">
        <f t="shared" ref="N93:U93" si="97">C93/C91</f>
        <v>0.13607175812912345</v>
      </c>
      <c r="O93" s="16">
        <f t="shared" si="97"/>
        <v>0.12791723235591426</v>
      </c>
      <c r="P93" s="16">
        <f t="shared" si="97"/>
        <v>8.3942034884114794E-2</v>
      </c>
      <c r="Q93" s="16">
        <f t="shared" si="97"/>
        <v>0.11812752961652451</v>
      </c>
      <c r="R93" s="16">
        <f t="shared" si="97"/>
        <v>0.22221164251934805</v>
      </c>
      <c r="S93" s="16">
        <f t="shared" si="97"/>
        <v>0.2787450401970259</v>
      </c>
      <c r="T93" s="16">
        <f t="shared" si="97"/>
        <v>0.26029368033585482</v>
      </c>
      <c r="U93" s="16">
        <f t="shared" si="97"/>
        <v>0.23654596337288955</v>
      </c>
      <c r="V93" s="16">
        <f>K93/K91</f>
        <v>0.17423055225871867</v>
      </c>
      <c r="W93" s="168">
        <f>L93/L91</f>
        <v>0.14323508412502456</v>
      </c>
      <c r="Y93" s="99">
        <f t="shared" si="60"/>
        <v>6.5451458929318987E-2</v>
      </c>
      <c r="Z93" s="102">
        <f t="shared" si="61"/>
        <v>-0.17789915564101683</v>
      </c>
    </row>
    <row r="94" spans="1:26" ht="19.5" customHeight="1" thickBot="1">
      <c r="A94" s="378" t="s">
        <v>20</v>
      </c>
      <c r="B94" s="379"/>
      <c r="C94" s="183">
        <v>522010069</v>
      </c>
      <c r="D94" s="184">
        <v>577728402</v>
      </c>
      <c r="E94" s="179">
        <f t="shared" ref="E94:H94" si="98">E55+E58+E61+E64+E67+E70+E73+E76+E79+E82+E85+E88+E91</f>
        <v>623355917</v>
      </c>
      <c r="F94" s="179">
        <f t="shared" si="98"/>
        <v>683536290</v>
      </c>
      <c r="G94" s="179">
        <f t="shared" ref="G94" si="99">G55+G58+G61+G64+G67+G70+G73+G76+G79+G82+G85+G88+G91</f>
        <v>538247322</v>
      </c>
      <c r="H94" s="179">
        <f t="shared" si="98"/>
        <v>579915366</v>
      </c>
      <c r="I94" s="179">
        <f t="shared" ref="I94" si="100">I55+I58+I61+I64+I67+I70+I73+I76+I79+I82+I85+I88+I91</f>
        <v>712980898.08200037</v>
      </c>
      <c r="J94" s="179">
        <v>668247468.80000007</v>
      </c>
      <c r="K94" s="179">
        <v>794829591.27200007</v>
      </c>
      <c r="L94" s="375">
        <v>819111477.33099949</v>
      </c>
      <c r="N94" s="177">
        <f t="shared" ref="N94" si="101">N55+N58+N61+N64+N67+N70+N73+N76+N79+N82+N85+N88+N91</f>
        <v>0.99999999999999989</v>
      </c>
      <c r="O94" s="178">
        <f t="shared" ref="O94:P94" si="102">O55+O58+O61+O64+O67+O70+O73+O76+O79+O82+O85+O88+O91</f>
        <v>1</v>
      </c>
      <c r="P94" s="178">
        <f t="shared" si="102"/>
        <v>1</v>
      </c>
      <c r="Q94" s="178">
        <f t="shared" ref="Q94:S94" si="103">Q55+Q58+Q61+Q64+Q67+Q70+Q73+Q76+Q79+Q82+Q85+Q88+Q91</f>
        <v>0.99999999999999989</v>
      </c>
      <c r="R94" s="178">
        <f t="shared" ref="R94" si="104">R55+R58+R61+R64+R67+R70+R73+R76+R79+R82+R85+R88+R91</f>
        <v>0.99999999999999989</v>
      </c>
      <c r="S94" s="178">
        <f t="shared" si="103"/>
        <v>0.99999999999999989</v>
      </c>
      <c r="T94" s="178">
        <f t="shared" ref="T94:V94" si="105">T55+T58+T61+T64+T67+T70+T73+T76+T79+T82+T85+T88+T91</f>
        <v>0.99999999999999978</v>
      </c>
      <c r="U94" s="178">
        <f t="shared" ref="U94" si="106">U55+U58+U61+U64+U67+U70+U73+U76+U79+U82+U85+U88+U91</f>
        <v>1</v>
      </c>
      <c r="V94" s="178">
        <f t="shared" si="105"/>
        <v>0.99999999999999989</v>
      </c>
      <c r="W94" s="362">
        <f t="shared" ref="W94" si="107">W55+W58+W61+W64+W67+W70+W73+W76+W79+W82+W85+W88+W91</f>
        <v>1</v>
      </c>
      <c r="Y94" s="143">
        <f t="shared" si="60"/>
        <v>3.0549801272672889E-2</v>
      </c>
      <c r="Z94" s="146">
        <f t="shared" si="61"/>
        <v>1.1102230246251565E-16</v>
      </c>
    </row>
    <row r="95" spans="1:26" ht="19.5" customHeight="1">
      <c r="A95" s="22"/>
      <c r="B95" t="s">
        <v>36</v>
      </c>
      <c r="C95" s="73">
        <f t="shared" ref="C95" si="108">C56+C59+C62+C65+C68+C71+C74+C77+C80+C83+C86+C89+C92</f>
        <v>251533440</v>
      </c>
      <c r="D95" s="10">
        <f t="shared" ref="D95:E95" si="109">D56+D59+D62+D65+D68+D71+D74+D77+D80+D83+D86+D89+D92</f>
        <v>288451381</v>
      </c>
      <c r="E95" s="10">
        <f t="shared" si="109"/>
        <v>313935902</v>
      </c>
      <c r="F95" s="10">
        <f t="shared" ref="F95:G95" si="110">F56+F59+F62+F65+F68+F71+F74+F77+F80+F83+F86+F89+F92</f>
        <v>351270523</v>
      </c>
      <c r="G95" s="10">
        <f t="shared" si="110"/>
        <v>187039707</v>
      </c>
      <c r="H95" s="10">
        <f t="shared" ref="H95:I95" si="111">H56+H59+H62+H65+H68+H71+H74+H77+H80+H83+H86+H89+H92</f>
        <v>187635137</v>
      </c>
      <c r="I95" s="10">
        <f t="shared" si="111"/>
        <v>310192923.5450002</v>
      </c>
      <c r="J95" s="10">
        <f t="shared" ref="J95" si="112">J56+J59+J62+J65+J68+J71+J74+J77+J80+J83+J86+J89+J92</f>
        <v>371586171.23800009</v>
      </c>
      <c r="K95" s="10">
        <f t="shared" ref="K95" si="113">K56+K59+K62+K65+K68+K71+K74+K77+K80+K83+K86+K89+K92</f>
        <v>490232034.05300003</v>
      </c>
      <c r="L95" s="180">
        <f t="shared" ref="L95" si="114">L56+L59+L62+L65+L68+L71+L74+L77+L80+L83+L86+L89+L92</f>
        <v>509805188.16199964</v>
      </c>
      <c r="N95" s="185">
        <f t="shared" ref="N95:U95" si="115">C95/C94</f>
        <v>0.4818555329437525</v>
      </c>
      <c r="O95" s="169">
        <f t="shared" si="115"/>
        <v>0.49928544278146808</v>
      </c>
      <c r="P95" s="169">
        <f t="shared" si="115"/>
        <v>0.50362223801591022</v>
      </c>
      <c r="Q95" s="169">
        <f t="shared" si="115"/>
        <v>0.51390179005711611</v>
      </c>
      <c r="R95" s="169">
        <f t="shared" si="115"/>
        <v>0.3474977010661281</v>
      </c>
      <c r="S95" s="169">
        <f t="shared" si="115"/>
        <v>0.32355607042148976</v>
      </c>
      <c r="T95" s="169">
        <f t="shared" si="115"/>
        <v>0.43506484448525118</v>
      </c>
      <c r="U95" s="169">
        <f t="shared" si="115"/>
        <v>0.55606072388911987</v>
      </c>
      <c r="V95" s="169">
        <f>K95/K94</f>
        <v>0.61677627435644489</v>
      </c>
      <c r="W95" s="174">
        <f>L95/L94</f>
        <v>0.62238804151927363</v>
      </c>
      <c r="Y95" s="99">
        <f t="shared" si="60"/>
        <v>3.992630580906411E-2</v>
      </c>
      <c r="Z95" s="104">
        <f t="shared" si="61"/>
        <v>9.0985457712104058E-3</v>
      </c>
    </row>
    <row r="96" spans="1:26" ht="19.5" customHeight="1" thickBot="1">
      <c r="A96" s="28"/>
      <c r="B96" s="23" t="s">
        <v>35</v>
      </c>
      <c r="C96" s="182">
        <f t="shared" ref="C96" si="116">C57+C60+C63+C66+C69+C72+C75+C78+C81+C84+C87+C90+C93</f>
        <v>270476629</v>
      </c>
      <c r="D96" s="30">
        <f t="shared" ref="D96:E96" si="117">D57+D60+D63+D66+D69+D72+D75+D78+D81+D84+D87+D90+D93</f>
        <v>289277021</v>
      </c>
      <c r="E96" s="30">
        <f t="shared" si="117"/>
        <v>309420015</v>
      </c>
      <c r="F96" s="30">
        <f t="shared" ref="F96:G96" si="118">F57+F60+F63+F66+F69+F72+F75+F78+F81+F84+F87+F90+F93</f>
        <v>332265767</v>
      </c>
      <c r="G96" s="30">
        <f t="shared" si="118"/>
        <v>351207615</v>
      </c>
      <c r="H96" s="30">
        <f t="shared" ref="H96:I96" si="119">H57+H60+H63+H66+H69+H72+H75+H78+H81+H84+H87+H90+H93</f>
        <v>392280229</v>
      </c>
      <c r="I96" s="30">
        <f t="shared" si="119"/>
        <v>402787974.53700018</v>
      </c>
      <c r="J96" s="30">
        <f t="shared" ref="J96" si="120">J57+J60+J63+J66+J69+J72+J75+J78+J81+J84+J87+J90+J93</f>
        <v>296661297.5620001</v>
      </c>
      <c r="K96" s="30">
        <f t="shared" ref="K96" si="121">K57+K60+K63+K66+K69+K72+K75+K78+K81+K84+K87+K90+K93</f>
        <v>304597557.21899998</v>
      </c>
      <c r="L96" s="181">
        <f t="shared" ref="L96" si="122">L57+L60+L63+L66+L69+L72+L75+L78+L81+L84+L87+L90+L93</f>
        <v>309306289.16899985</v>
      </c>
      <c r="M96" s="186"/>
      <c r="N96" s="175">
        <f t="shared" ref="N96:U96" si="123">C96/C94</f>
        <v>0.5181444670562475</v>
      </c>
      <c r="O96" s="176">
        <f t="shared" si="123"/>
        <v>0.50071455721853186</v>
      </c>
      <c r="P96" s="176">
        <f t="shared" si="123"/>
        <v>0.49637776198408973</v>
      </c>
      <c r="Q96" s="176">
        <f t="shared" si="123"/>
        <v>0.48609820994288394</v>
      </c>
      <c r="R96" s="176">
        <f t="shared" si="123"/>
        <v>0.6525022989338719</v>
      </c>
      <c r="S96" s="176">
        <f t="shared" si="123"/>
        <v>0.67644392957851029</v>
      </c>
      <c r="T96" s="176">
        <f t="shared" si="123"/>
        <v>0.56493515551474882</v>
      </c>
      <c r="U96" s="176">
        <f t="shared" si="123"/>
        <v>0.4439392761108803</v>
      </c>
      <c r="V96" s="176">
        <f>K96/K94</f>
        <v>0.38322372564355506</v>
      </c>
      <c r="W96" s="170">
        <f>L96/L94</f>
        <v>0.37761195848072643</v>
      </c>
      <c r="X96" s="186"/>
      <c r="Y96" s="101">
        <f t="shared" si="60"/>
        <v>1.5458863140568059E-2</v>
      </c>
      <c r="Z96" s="102">
        <f t="shared" si="61"/>
        <v>-1.46435796828724E-2</v>
      </c>
    </row>
    <row r="99" spans="1:14">
      <c r="A99" s="1" t="s">
        <v>26</v>
      </c>
      <c r="N99" s="1" t="str">
        <f>Y3</f>
        <v>VARIAÇÃO (JAN-DEZ)</v>
      </c>
    </row>
    <row r="100" spans="1:14" ht="15.75" thickBot="1"/>
    <row r="101" spans="1:14" ht="24" customHeight="1">
      <c r="A101" s="378" t="s">
        <v>25</v>
      </c>
      <c r="B101" s="379"/>
      <c r="C101" s="382">
        <v>2016</v>
      </c>
      <c r="D101" s="376">
        <v>2017</v>
      </c>
      <c r="E101" s="376">
        <v>2018</v>
      </c>
      <c r="F101" s="376">
        <v>2019</v>
      </c>
      <c r="G101" s="376">
        <v>2020</v>
      </c>
      <c r="H101" s="376">
        <v>2021</v>
      </c>
      <c r="I101" s="376">
        <v>2022</v>
      </c>
      <c r="J101" s="376">
        <v>2023</v>
      </c>
      <c r="K101" s="376">
        <v>2024</v>
      </c>
      <c r="L101" s="390">
        <v>2025</v>
      </c>
      <c r="N101" s="392" t="s">
        <v>89</v>
      </c>
    </row>
    <row r="102" spans="1:14" ht="20.25" customHeight="1" thickBot="1">
      <c r="A102" s="380"/>
      <c r="B102" s="381"/>
      <c r="C102" s="383"/>
      <c r="D102" s="377"/>
      <c r="E102" s="377"/>
      <c r="F102" s="377"/>
      <c r="G102" s="377"/>
      <c r="H102" s="377"/>
      <c r="I102" s="377"/>
      <c r="J102" s="377"/>
      <c r="K102" s="377"/>
      <c r="L102" s="391"/>
      <c r="N102" s="393"/>
    </row>
    <row r="103" spans="1:14" ht="20.100000000000001" customHeight="1" thickBot="1">
      <c r="A103" s="5" t="s">
        <v>10</v>
      </c>
      <c r="B103" s="6"/>
      <c r="C103" s="36">
        <f>C55/C7</f>
        <v>4.4284264738846284</v>
      </c>
      <c r="D103" s="142">
        <f t="shared" ref="D103:E103" si="124">D55/D7</f>
        <v>4.6757027816022907</v>
      </c>
      <c r="E103" s="142">
        <f t="shared" si="124"/>
        <v>4.7856998097440906</v>
      </c>
      <c r="F103" s="142">
        <f t="shared" ref="F103:G122" si="125">F55/F7</f>
        <v>4.8555469169707486</v>
      </c>
      <c r="G103" s="142">
        <f t="shared" si="125"/>
        <v>4.2096385053430767</v>
      </c>
      <c r="H103" s="142">
        <f t="shared" ref="H103:I103" si="126">H55/H7</f>
        <v>4.2433703704684378</v>
      </c>
      <c r="I103" s="142">
        <f t="shared" si="126"/>
        <v>4.9558016265683884</v>
      </c>
      <c r="J103" s="142">
        <f t="shared" ref="J103:K103" si="127">J55/J7</f>
        <v>6.2605479956287198</v>
      </c>
      <c r="K103" s="142">
        <f t="shared" si="127"/>
        <v>7.1514663712356663</v>
      </c>
      <c r="L103" s="353">
        <f t="shared" ref="L103" si="128">L55/L7</f>
        <v>7.0866033578319305</v>
      </c>
      <c r="N103" s="21">
        <f>(L103-K103)/K103</f>
        <v>-9.0698900108969454E-3</v>
      </c>
    </row>
    <row r="104" spans="1:14" ht="20.100000000000001" customHeight="1">
      <c r="A104" s="22"/>
      <c r="B104" t="s">
        <v>36</v>
      </c>
      <c r="C104" s="37">
        <f t="shared" ref="C104:E104" si="129">C56/C8</f>
        <v>8.3407750570927028</v>
      </c>
      <c r="D104" s="25">
        <f t="shared" si="129"/>
        <v>8.3926113663102786</v>
      </c>
      <c r="E104" s="25">
        <f t="shared" si="129"/>
        <v>8.7688624445989944</v>
      </c>
      <c r="F104" s="25">
        <f t="shared" si="125"/>
        <v>8.861632720002369</v>
      </c>
      <c r="G104" s="25">
        <f t="shared" si="125"/>
        <v>8.7098588037958002</v>
      </c>
      <c r="H104" s="25">
        <f t="shared" ref="H104:I104" si="130">H56/H8</f>
        <v>8.7108279571319205</v>
      </c>
      <c r="I104" s="25">
        <f t="shared" si="130"/>
        <v>9.5577571219594333</v>
      </c>
      <c r="J104" s="25">
        <f t="shared" ref="J104:K104" si="131">J56/J8</f>
        <v>10.56295706636913</v>
      </c>
      <c r="K104" s="25">
        <f t="shared" si="131"/>
        <v>11.949522364641046</v>
      </c>
      <c r="L104" s="325">
        <f t="shared" ref="L104" si="132">L56/L8</f>
        <v>12.62419575295934</v>
      </c>
      <c r="N104" s="27">
        <f t="shared" ref="N104:N144" si="133">(L104-K104)/K104</f>
        <v>5.6460280815463372E-2</v>
      </c>
    </row>
    <row r="105" spans="1:14" ht="20.100000000000001" customHeight="1" thickBot="1">
      <c r="A105" s="22"/>
      <c r="B105" t="s">
        <v>35</v>
      </c>
      <c r="C105" s="37">
        <f t="shared" ref="C105:E105" si="134">C57/C9</f>
        <v>3.1072184101681737</v>
      </c>
      <c r="D105" s="25">
        <f t="shared" si="134"/>
        <v>3.1804030646425181</v>
      </c>
      <c r="E105" s="25">
        <f t="shared" si="134"/>
        <v>3.2743204425841306</v>
      </c>
      <c r="F105" s="25">
        <f t="shared" si="125"/>
        <v>3.2864474761518645</v>
      </c>
      <c r="G105" s="25">
        <f t="shared" si="125"/>
        <v>3.2743548290191482</v>
      </c>
      <c r="H105" s="25">
        <f t="shared" ref="H105:I105" si="135">H57/H9</f>
        <v>3.3284059883369497</v>
      </c>
      <c r="I105" s="25">
        <f t="shared" si="135"/>
        <v>3.5165861951034327</v>
      </c>
      <c r="J105" s="25">
        <f t="shared" ref="J105:K105" si="136">J57/J9</f>
        <v>3.9053868414910125</v>
      </c>
      <c r="K105" s="25">
        <f t="shared" si="136"/>
        <v>3.9478192604648781</v>
      </c>
      <c r="L105" s="325">
        <f t="shared" ref="L105" si="137">L57/L9</f>
        <v>3.9864449229652408</v>
      </c>
      <c r="N105" s="27">
        <f t="shared" si="133"/>
        <v>9.7840503710938144E-3</v>
      </c>
    </row>
    <row r="106" spans="1:14" ht="20.100000000000001" customHeight="1" thickBot="1">
      <c r="A106" s="5" t="s">
        <v>17</v>
      </c>
      <c r="B106" s="6"/>
      <c r="C106" s="36">
        <f t="shared" ref="C106:E106" si="138">C58/C10</f>
        <v>4.5605208350719852</v>
      </c>
      <c r="D106" s="142">
        <f t="shared" si="138"/>
        <v>5.2979740105632986</v>
      </c>
      <c r="E106" s="142">
        <f t="shared" si="138"/>
        <v>5.4536789402752657</v>
      </c>
      <c r="F106" s="142">
        <f t="shared" si="125"/>
        <v>6.4971067216215594</v>
      </c>
      <c r="G106" s="142">
        <f t="shared" si="125"/>
        <v>6.3082842651431239</v>
      </c>
      <c r="H106" s="142">
        <f t="shared" ref="H106:I106" si="139">H58/H10</f>
        <v>6.1706281691180669</v>
      </c>
      <c r="I106" s="142">
        <f t="shared" si="139"/>
        <v>6.4973381136516473</v>
      </c>
      <c r="J106" s="142">
        <f t="shared" ref="J106:K106" si="140">J58/J10</f>
        <v>7.23567180540359</v>
      </c>
      <c r="K106" s="142">
        <f t="shared" si="140"/>
        <v>8.9880518970834959</v>
      </c>
      <c r="L106" s="353">
        <f t="shared" ref="L106" si="141">L58/L10</f>
        <v>10.527237131424677</v>
      </c>
      <c r="N106" s="21">
        <f t="shared" si="133"/>
        <v>0.17124792468550679</v>
      </c>
    </row>
    <row r="107" spans="1:14" ht="20.100000000000001" customHeight="1">
      <c r="A107" s="22"/>
      <c r="B107" t="s">
        <v>36</v>
      </c>
      <c r="C107" s="37">
        <f t="shared" ref="C107:E107" si="142">C59/C11</f>
        <v>5.2730976957792945</v>
      </c>
      <c r="D107" s="25">
        <f t="shared" si="142"/>
        <v>6.1131859492436869</v>
      </c>
      <c r="E107" s="25">
        <f t="shared" si="142"/>
        <v>5.6729808754556217</v>
      </c>
      <c r="F107" s="25">
        <f t="shared" si="125"/>
        <v>6.9424964576496411</v>
      </c>
      <c r="G107" s="25">
        <f t="shared" si="125"/>
        <v>6.4647493741631248</v>
      </c>
      <c r="H107" s="25">
        <f t="shared" ref="H107:I107" si="143">H59/H11</f>
        <v>5.5641234748813355</v>
      </c>
      <c r="I107" s="25">
        <f t="shared" si="143"/>
        <v>5.734885557679517</v>
      </c>
      <c r="J107" s="25">
        <f t="shared" ref="J107:K107" si="144">J59/J11</f>
        <v>6.835646199503568</v>
      </c>
      <c r="K107" s="25">
        <f t="shared" si="144"/>
        <v>9.3800136860788914</v>
      </c>
      <c r="L107" s="325">
        <f t="shared" ref="L107" si="145">L59/L11</f>
        <v>11.555921395312946</v>
      </c>
      <c r="N107" s="27">
        <f t="shared" si="133"/>
        <v>0.23197276486529791</v>
      </c>
    </row>
    <row r="108" spans="1:14" ht="20.100000000000001" customHeight="1" thickBot="1">
      <c r="A108" s="22"/>
      <c r="B108" t="s">
        <v>35</v>
      </c>
      <c r="C108" s="37">
        <f t="shared" ref="C108:E108" si="146">C60/C12</f>
        <v>3.0683299669482187</v>
      </c>
      <c r="D108" s="25">
        <f t="shared" si="146"/>
        <v>3.4523042163670796</v>
      </c>
      <c r="E108" s="25">
        <f t="shared" si="146"/>
        <v>4.9327896800144559</v>
      </c>
      <c r="F108" s="25">
        <f t="shared" si="125"/>
        <v>5.4892722757062522</v>
      </c>
      <c r="G108" s="25">
        <f t="shared" si="125"/>
        <v>6.1064703183012803</v>
      </c>
      <c r="H108" s="25">
        <f t="shared" ref="H108:I108" si="147">H60/H12</f>
        <v>6.8455806236617081</v>
      </c>
      <c r="I108" s="25">
        <f t="shared" si="147"/>
        <v>7.9160371904612088</v>
      </c>
      <c r="J108" s="25">
        <f t="shared" ref="J108:K108" si="148">J60/J12</f>
        <v>8.1207451737521055</v>
      </c>
      <c r="K108" s="25">
        <f t="shared" si="148"/>
        <v>8.2982003929200712</v>
      </c>
      <c r="L108" s="325">
        <f t="shared" ref="L108" si="149">L60/L12</f>
        <v>8.9817885154046877</v>
      </c>
      <c r="N108" s="27">
        <f t="shared" si="133"/>
        <v>8.2377875938962147E-2</v>
      </c>
    </row>
    <row r="109" spans="1:14" ht="20.100000000000001" customHeight="1" thickBot="1">
      <c r="A109" s="5" t="s">
        <v>14</v>
      </c>
      <c r="B109" s="6"/>
      <c r="C109" s="36">
        <f t="shared" ref="C109:E109" si="150">C61/C13</f>
        <v>7.1257605298372049</v>
      </c>
      <c r="D109" s="142">
        <f t="shared" si="150"/>
        <v>7.7304463913273862</v>
      </c>
      <c r="E109" s="142">
        <f t="shared" si="150"/>
        <v>8.490370157118889</v>
      </c>
      <c r="F109" s="142">
        <f t="shared" si="125"/>
        <v>9.6136950596966457</v>
      </c>
      <c r="G109" s="142">
        <f t="shared" si="125"/>
        <v>8.2568996585562786</v>
      </c>
      <c r="H109" s="142">
        <f t="shared" ref="H109:I109" si="151">H61/H13</f>
        <v>8.2317228300198551</v>
      </c>
      <c r="I109" s="142">
        <f t="shared" si="151"/>
        <v>9.362646083599552</v>
      </c>
      <c r="J109" s="142">
        <f t="shared" ref="J109:K109" si="152">J61/J13</f>
        <v>10.420396708215897</v>
      </c>
      <c r="K109" s="142">
        <f t="shared" si="152"/>
        <v>11.068517317739859</v>
      </c>
      <c r="L109" s="353">
        <f t="shared" ref="L109" si="153">L61/L13</f>
        <v>11.18064658788192</v>
      </c>
      <c r="N109" s="21">
        <f t="shared" si="133"/>
        <v>1.0130468871593849E-2</v>
      </c>
    </row>
    <row r="110" spans="1:14" ht="20.100000000000001" customHeight="1">
      <c r="A110" s="22"/>
      <c r="B110" t="s">
        <v>36</v>
      </c>
      <c r="C110" s="37">
        <f t="shared" ref="C110:E110" si="154">C62/C14</f>
        <v>13.142143378334337</v>
      </c>
      <c r="D110" s="25">
        <f t="shared" si="154"/>
        <v>14.005606159422275</v>
      </c>
      <c r="E110" s="25">
        <f t="shared" si="154"/>
        <v>15.710852034383059</v>
      </c>
      <c r="F110" s="25">
        <f t="shared" si="125"/>
        <v>16.516943049386594</v>
      </c>
      <c r="G110" s="25">
        <f t="shared" si="125"/>
        <v>16.82118789067847</v>
      </c>
      <c r="H110" s="25">
        <f t="shared" ref="H110:I110" si="155">H62/H14</f>
        <v>16.08776306488986</v>
      </c>
      <c r="I110" s="25">
        <f t="shared" si="155"/>
        <v>16.898197307303679</v>
      </c>
      <c r="J110" s="25">
        <f t="shared" ref="J110:L110" si="156">J62/J14</f>
        <v>16.999311097347185</v>
      </c>
      <c r="K110" s="25">
        <f t="shared" si="156"/>
        <v>17.678225003237831</v>
      </c>
      <c r="L110" s="25">
        <f t="shared" si="156"/>
        <v>18.052992784070145</v>
      </c>
      <c r="N110" s="27">
        <f t="shared" si="133"/>
        <v>2.1199401001156765E-2</v>
      </c>
    </row>
    <row r="111" spans="1:14" ht="20.100000000000001" customHeight="1" thickBot="1">
      <c r="A111" s="22"/>
      <c r="B111" t="s">
        <v>35</v>
      </c>
      <c r="C111" s="37">
        <f t="shared" ref="C111:E111" si="157">C63/C15</f>
        <v>4.6082630427651941</v>
      </c>
      <c r="D111" s="25">
        <f t="shared" si="157"/>
        <v>4.758014830125072</v>
      </c>
      <c r="E111" s="25">
        <f t="shared" si="157"/>
        <v>5.2158887373037963</v>
      </c>
      <c r="F111" s="25">
        <f t="shared" si="125"/>
        <v>5.8826120227282956</v>
      </c>
      <c r="G111" s="25">
        <f t="shared" si="125"/>
        <v>5.9330299758527998</v>
      </c>
      <c r="H111" s="25">
        <f t="shared" ref="H111:I111" si="158">H63/H15</f>
        <v>6.1938970060852334</v>
      </c>
      <c r="I111" s="25">
        <f t="shared" si="158"/>
        <v>6.4148206718674237</v>
      </c>
      <c r="J111" s="25">
        <f t="shared" ref="J111:L111" si="159">J63/J15</f>
        <v>6.7098349625197162</v>
      </c>
      <c r="K111" s="25">
        <f t="shared" si="159"/>
        <v>6.6942503578776797</v>
      </c>
      <c r="L111" s="25">
        <f t="shared" si="159"/>
        <v>6.7172890534806342</v>
      </c>
      <c r="N111" s="27">
        <f t="shared" si="133"/>
        <v>3.4415646818232483E-3</v>
      </c>
    </row>
    <row r="112" spans="1:14" ht="20.100000000000001" customHeight="1" thickBot="1">
      <c r="A112" s="5" t="s">
        <v>8</v>
      </c>
      <c r="B112" s="6"/>
      <c r="C112" s="36">
        <f t="shared" ref="C112:E112" si="160">C64/C16</f>
        <v>3.5011749527715064</v>
      </c>
      <c r="D112" s="142">
        <f t="shared" si="160"/>
        <v>2.6659959758551306</v>
      </c>
      <c r="E112" s="142">
        <f t="shared" si="160"/>
        <v>2.6054427545742298</v>
      </c>
      <c r="F112" s="142">
        <f t="shared" si="125"/>
        <v>2.2210337066591532</v>
      </c>
      <c r="G112" s="142">
        <f t="shared" si="125"/>
        <v>2.3451729345858459</v>
      </c>
      <c r="H112" s="142"/>
      <c r="I112" s="142"/>
      <c r="J112" s="142"/>
      <c r="K112" s="142"/>
      <c r="L112" s="353"/>
      <c r="N112" s="21"/>
    </row>
    <row r="113" spans="1:14" ht="20.100000000000001" customHeight="1">
      <c r="A113" s="22"/>
      <c r="B113" t="s">
        <v>36</v>
      </c>
      <c r="C113" s="37">
        <f t="shared" ref="C113:E113" si="161">C65/C17</f>
        <v>6.3988203266787655</v>
      </c>
      <c r="D113" s="25">
        <f t="shared" si="161"/>
        <v>3.142810838843511</v>
      </c>
      <c r="E113" s="25">
        <f t="shared" si="161"/>
        <v>3.4584985053288277</v>
      </c>
      <c r="F113" s="25">
        <f t="shared" si="125"/>
        <v>2.8007500021904268</v>
      </c>
      <c r="G113" s="25">
        <f t="shared" si="125"/>
        <v>3.0593498746433818</v>
      </c>
      <c r="H113" s="25"/>
      <c r="I113" s="25"/>
      <c r="J113" s="25"/>
      <c r="K113" s="25"/>
      <c r="L113" s="325"/>
      <c r="N113" s="27"/>
    </row>
    <row r="114" spans="1:14" ht="20.100000000000001" customHeight="1" thickBot="1">
      <c r="A114" s="173"/>
      <c r="B114" t="s">
        <v>35</v>
      </c>
      <c r="C114" s="37">
        <f t="shared" ref="C114:E114" si="162">C66/C18</f>
        <v>1.8313554028732042</v>
      </c>
      <c r="D114" s="25">
        <f t="shared" si="162"/>
        <v>2.1490453320838703</v>
      </c>
      <c r="E114" s="25">
        <f t="shared" si="162"/>
        <v>1.8330268616317045</v>
      </c>
      <c r="F114" s="25">
        <f t="shared" si="125"/>
        <v>1.8614387112903401</v>
      </c>
      <c r="G114" s="25">
        <f t="shared" si="125"/>
        <v>2.1099038803844783</v>
      </c>
      <c r="H114" s="25"/>
      <c r="I114" s="25"/>
      <c r="J114" s="25"/>
      <c r="K114" s="25"/>
      <c r="L114" s="325"/>
      <c r="N114" s="27"/>
    </row>
    <row r="115" spans="1:14" ht="20.100000000000001" customHeight="1" thickBot="1">
      <c r="A115" s="5" t="s">
        <v>15</v>
      </c>
      <c r="B115" s="6"/>
      <c r="C115" s="36">
        <f t="shared" ref="C115:E115" si="163">C67/C19</f>
        <v>10.028136994390316</v>
      </c>
      <c r="D115" s="142">
        <f t="shared" si="163"/>
        <v>6.7565890903751562</v>
      </c>
      <c r="E115" s="142">
        <f t="shared" si="163"/>
        <v>7.4121746431570106</v>
      </c>
      <c r="F115" s="142">
        <f t="shared" si="125"/>
        <v>8.079265819361817</v>
      </c>
      <c r="G115" s="142">
        <f t="shared" si="125"/>
        <v>8.3095723762794709</v>
      </c>
      <c r="H115" s="142">
        <f t="shared" ref="H115:I115" si="164">H67/H19</f>
        <v>7.0151195176445382</v>
      </c>
      <c r="I115" s="142">
        <f t="shared" si="164"/>
        <v>8.2563273550490202</v>
      </c>
      <c r="J115" s="142">
        <f t="shared" ref="J115:K115" si="165">J67/J19</f>
        <v>9.4803987861789381</v>
      </c>
      <c r="K115" s="142">
        <f t="shared" si="165"/>
        <v>10.243158979729053</v>
      </c>
      <c r="L115" s="353">
        <f t="shared" ref="L115" si="166">L67/L19</f>
        <v>11.181679724062866</v>
      </c>
      <c r="N115" s="21">
        <f t="shared" si="133"/>
        <v>9.1624150927572354E-2</v>
      </c>
    </row>
    <row r="116" spans="1:14" ht="20.100000000000001" customHeight="1">
      <c r="A116" s="22"/>
      <c r="B116" t="s">
        <v>36</v>
      </c>
      <c r="C116" s="37">
        <f t="shared" ref="C116:E116" si="167">C68/C20</f>
        <v>13.75466297322253</v>
      </c>
      <c r="D116" s="25">
        <f t="shared" si="167"/>
        <v>10.495685902002691</v>
      </c>
      <c r="E116" s="25">
        <f t="shared" si="167"/>
        <v>12.950920856147336</v>
      </c>
      <c r="F116" s="25">
        <f t="shared" si="125"/>
        <v>10.068164450557848</v>
      </c>
      <c r="G116" s="25">
        <f t="shared" si="125"/>
        <v>9.1511891531451433</v>
      </c>
      <c r="H116" s="25">
        <f t="shared" ref="H116:I116" si="168">H68/H20</f>
        <v>8.5774050780340083</v>
      </c>
      <c r="I116" s="25">
        <f t="shared" si="168"/>
        <v>9.5351365824242205</v>
      </c>
      <c r="J116" s="25">
        <f t="shared" ref="J116:K116" si="169">J68/J20</f>
        <v>10.383095536169471</v>
      </c>
      <c r="K116" s="25">
        <f t="shared" si="169"/>
        <v>11.79027178329212</v>
      </c>
      <c r="L116" s="325">
        <f t="shared" ref="L116" si="170">L68/L20</f>
        <v>17.506877257031181</v>
      </c>
      <c r="N116" s="27">
        <f t="shared" si="133"/>
        <v>0.4848578199732434</v>
      </c>
    </row>
    <row r="117" spans="1:14" ht="20.100000000000001" customHeight="1" thickBot="1">
      <c r="A117" s="173"/>
      <c r="B117" t="s">
        <v>35</v>
      </c>
      <c r="C117" s="37">
        <f t="shared" ref="C117:E117" si="171">C69/C21</f>
        <v>3.4174447174447176</v>
      </c>
      <c r="D117" s="25">
        <f t="shared" si="171"/>
        <v>3.5232390991854334</v>
      </c>
      <c r="E117" s="25">
        <f t="shared" si="171"/>
        <v>3.3732123411978221</v>
      </c>
      <c r="F117" s="25">
        <f t="shared" si="125"/>
        <v>4.1576092415871422</v>
      </c>
      <c r="G117" s="25">
        <f t="shared" si="125"/>
        <v>4.2929882253102791</v>
      </c>
      <c r="H117" s="25">
        <f t="shared" ref="H117:I117" si="172">H69/H21</f>
        <v>4.0231084939329049</v>
      </c>
      <c r="I117" s="25">
        <f t="shared" si="172"/>
        <v>4.6093134805722977</v>
      </c>
      <c r="J117" s="25">
        <f t="shared" ref="J117:K117" si="173">J69/J21</f>
        <v>6.1691080144169819</v>
      </c>
      <c r="K117" s="25">
        <f t="shared" si="173"/>
        <v>6.5707733683079477</v>
      </c>
      <c r="L117" s="325">
        <f t="shared" ref="L117" si="174">L69/L21</f>
        <v>6.8071270668158812</v>
      </c>
      <c r="N117" s="27">
        <f t="shared" si="133"/>
        <v>3.5970453591948712E-2</v>
      </c>
    </row>
    <row r="118" spans="1:14" ht="20.100000000000001" customHeight="1" thickBot="1">
      <c r="A118" s="5" t="s">
        <v>18</v>
      </c>
      <c r="B118" s="6"/>
      <c r="C118" s="36">
        <f t="shared" ref="C118:E118" si="175">C70/C22</f>
        <v>2.5565231547833585</v>
      </c>
      <c r="D118" s="142">
        <f t="shared" si="175"/>
        <v>3.3287498623254157</v>
      </c>
      <c r="E118" s="142">
        <f t="shared" si="175"/>
        <v>3.2278217788349703</v>
      </c>
      <c r="F118" s="142">
        <f t="shared" si="125"/>
        <v>3.3963630686523398</v>
      </c>
      <c r="G118" s="142">
        <f t="shared" si="125"/>
        <v>3.9098788122451325</v>
      </c>
      <c r="H118" s="142">
        <f t="shared" ref="H118:I118" si="176">H70/H22</f>
        <v>5.4860148948133372</v>
      </c>
      <c r="I118" s="142">
        <f t="shared" si="176"/>
        <v>7.8619032430587099</v>
      </c>
      <c r="J118" s="142">
        <f t="shared" ref="J118:K118" si="177">J70/J22</f>
        <v>8.6951432635973376</v>
      </c>
      <c r="K118" s="142">
        <f t="shared" si="177"/>
        <v>10.590077677327315</v>
      </c>
      <c r="L118" s="353">
        <f t="shared" ref="L118" si="178">L70/L22</f>
        <v>11.934146679500984</v>
      </c>
      <c r="N118" s="348">
        <f t="shared" si="133"/>
        <v>0.12691776615116196</v>
      </c>
    </row>
    <row r="119" spans="1:14" ht="20.100000000000001" customHeight="1">
      <c r="A119" s="22"/>
      <c r="B119" t="s">
        <v>36</v>
      </c>
      <c r="C119" s="37">
        <f t="shared" ref="C119:E119" si="179">C71/C23</f>
        <v>21.465735798703776</v>
      </c>
      <c r="D119" s="25">
        <f t="shared" si="179"/>
        <v>14.720789007092199</v>
      </c>
      <c r="E119" s="25">
        <f t="shared" si="179"/>
        <v>12.061285530956013</v>
      </c>
      <c r="F119" s="25">
        <f t="shared" si="125"/>
        <v>11.294826300496284</v>
      </c>
      <c r="G119" s="25">
        <f t="shared" si="125"/>
        <v>13.343641876226146</v>
      </c>
      <c r="H119" s="25">
        <f t="shared" ref="H119:I119" si="180">H71/H23</f>
        <v>19.202643817056646</v>
      </c>
      <c r="I119" s="25">
        <f t="shared" si="180"/>
        <v>21.169195073903069</v>
      </c>
      <c r="J119" s="25">
        <f t="shared" ref="J119:K119" si="181">J71/J23</f>
        <v>18.832880835472267</v>
      </c>
      <c r="K119" s="25">
        <f t="shared" si="181"/>
        <v>18.671764492918694</v>
      </c>
      <c r="L119" s="325">
        <f t="shared" ref="L119" si="182">L71/L23</f>
        <v>16.895441833555971</v>
      </c>
      <c r="N119" s="27">
        <f t="shared" si="133"/>
        <v>-9.513416153231781E-2</v>
      </c>
    </row>
    <row r="120" spans="1:14" ht="20.100000000000001" customHeight="1" thickBot="1">
      <c r="A120" s="173"/>
      <c r="B120" t="s">
        <v>35</v>
      </c>
      <c r="C120" s="37">
        <f t="shared" ref="C120:E120" si="183">C72/C24</f>
        <v>2.1756047266454122</v>
      </c>
      <c r="D120" s="25">
        <f t="shared" si="183"/>
        <v>2.6124092046803837</v>
      </c>
      <c r="E120" s="25">
        <f t="shared" si="183"/>
        <v>2.3239647922346882</v>
      </c>
      <c r="F120" s="25">
        <f t="shared" si="125"/>
        <v>2.6343167682601587</v>
      </c>
      <c r="G120" s="25">
        <f t="shared" si="125"/>
        <v>3.3748227273187066</v>
      </c>
      <c r="H120" s="25">
        <f t="shared" ref="H120:I120" si="184">H72/H24</f>
        <v>4.4149541795931206</v>
      </c>
      <c r="I120" s="25">
        <f t="shared" si="184"/>
        <v>5.4060820298051135</v>
      </c>
      <c r="J120" s="25">
        <f t="shared" ref="J120:K120" si="185">J72/J24</f>
        <v>6.104576523958003</v>
      </c>
      <c r="K120" s="25">
        <f t="shared" si="185"/>
        <v>6.749048558693211</v>
      </c>
      <c r="L120" s="325">
        <f t="shared" ref="L120" si="186">L72/L24</f>
        <v>7.1592385778313297</v>
      </c>
      <c r="N120" s="27">
        <f t="shared" si="133"/>
        <v>6.0777458566328942E-2</v>
      </c>
    </row>
    <row r="121" spans="1:14" ht="20.100000000000001" customHeight="1" thickBot="1">
      <c r="A121" s="5" t="s">
        <v>19</v>
      </c>
      <c r="B121" s="6"/>
      <c r="C121" s="36">
        <f t="shared" ref="C121:E121" si="187">C73/C25</f>
        <v>5.3955760221934037</v>
      </c>
      <c r="D121" s="142">
        <f t="shared" si="187"/>
        <v>5.1799325929553977</v>
      </c>
      <c r="E121" s="142">
        <f t="shared" si="187"/>
        <v>4.7635860641355796</v>
      </c>
      <c r="F121" s="142">
        <f t="shared" si="125"/>
        <v>4.9454734137691387</v>
      </c>
      <c r="G121" s="142">
        <f t="shared" si="125"/>
        <v>4.4667948936963802</v>
      </c>
      <c r="H121" s="142">
        <f t="shared" ref="H121:I121" si="188">H73/H25</f>
        <v>4.4946541404210185</v>
      </c>
      <c r="I121" s="142">
        <f t="shared" si="188"/>
        <v>5.5850204757747859</v>
      </c>
      <c r="J121" s="142">
        <f t="shared" ref="J121:K121" si="189">J73/J25</f>
        <v>7.3305123409346926</v>
      </c>
      <c r="K121" s="142">
        <f t="shared" si="189"/>
        <v>8.2879047767211933</v>
      </c>
      <c r="L121" s="353">
        <f t="shared" ref="L121" si="190">L73/L25</f>
        <v>8.1341683203724049</v>
      </c>
      <c r="N121" s="21">
        <f t="shared" si="133"/>
        <v>-1.8549495981251926E-2</v>
      </c>
    </row>
    <row r="122" spans="1:14" ht="20.100000000000001" customHeight="1">
      <c r="A122" s="22"/>
      <c r="B122" t="s">
        <v>36</v>
      </c>
      <c r="C122" s="37">
        <f t="shared" ref="C122:E122" si="191">C74/C26</f>
        <v>8.5465300809799558</v>
      </c>
      <c r="D122" s="25">
        <f t="shared" si="191"/>
        <v>10.986867547585044</v>
      </c>
      <c r="E122" s="25">
        <f t="shared" si="191"/>
        <v>8.4069324817011086</v>
      </c>
      <c r="F122" s="25">
        <f t="shared" si="125"/>
        <v>8.1401663674342579</v>
      </c>
      <c r="G122" s="25">
        <f t="shared" si="125"/>
        <v>7.8997118247652534</v>
      </c>
      <c r="H122" s="25">
        <f t="shared" ref="H122:I122" si="192">H74/H26</f>
        <v>7.6815972604717064</v>
      </c>
      <c r="I122" s="25">
        <f t="shared" si="192"/>
        <v>10.201304142528382</v>
      </c>
      <c r="J122" s="25">
        <f t="shared" ref="J122:K122" si="193">J74/J26</f>
        <v>12.021873040256891</v>
      </c>
      <c r="K122" s="25">
        <f t="shared" si="193"/>
        <v>14.843576729402708</v>
      </c>
      <c r="L122" s="325">
        <f t="shared" ref="L122" si="194">L74/L26</f>
        <v>14.197623997635255</v>
      </c>
      <c r="N122" s="27">
        <f t="shared" si="133"/>
        <v>-4.3517323590070177E-2</v>
      </c>
    </row>
    <row r="123" spans="1:14" ht="20.100000000000001" customHeight="1" thickBot="1">
      <c r="A123" s="173"/>
      <c r="B123" t="s">
        <v>35</v>
      </c>
      <c r="C123" s="37">
        <f t="shared" ref="C123:G123" si="195">C75/C27</f>
        <v>3.0944530831492969</v>
      </c>
      <c r="D123" s="25">
        <f t="shared" si="195"/>
        <v>3.0633340492995158</v>
      </c>
      <c r="E123" s="25">
        <f t="shared" si="195"/>
        <v>3.1628049484462837</v>
      </c>
      <c r="F123" s="25">
        <f t="shared" si="195"/>
        <v>3.3549586599272225</v>
      </c>
      <c r="G123" s="25">
        <f t="shared" si="195"/>
        <v>3.5170287203947286</v>
      </c>
      <c r="H123" s="25">
        <f t="shared" ref="H123:I123" si="196">H75/H27</f>
        <v>3.7201652026273089</v>
      </c>
      <c r="I123" s="25">
        <f t="shared" si="196"/>
        <v>3.8249635450214536</v>
      </c>
      <c r="J123" s="25">
        <f t="shared" ref="J123:K123" si="197">J75/J27</f>
        <v>4.3425006456861732</v>
      </c>
      <c r="K123" s="25">
        <f t="shared" si="197"/>
        <v>4.4363251370616306</v>
      </c>
      <c r="L123" s="325">
        <f t="shared" ref="L123" si="198">L75/L27</f>
        <v>4.5887747006486741</v>
      </c>
      <c r="N123" s="27">
        <f t="shared" si="133"/>
        <v>3.4363929350772843E-2</v>
      </c>
    </row>
    <row r="124" spans="1:14" ht="20.100000000000001" customHeight="1" thickBot="1">
      <c r="A124" s="5" t="s">
        <v>83</v>
      </c>
      <c r="B124" s="6"/>
      <c r="C124" s="36">
        <f t="shared" ref="C124:G124" si="199">C76/C28</f>
        <v>5.2504744138606689</v>
      </c>
      <c r="D124" s="142">
        <f t="shared" si="199"/>
        <v>5.4676832997077218</v>
      </c>
      <c r="E124" s="142">
        <f t="shared" si="199"/>
        <v>4.886341132332082</v>
      </c>
      <c r="F124" s="142">
        <f t="shared" si="199"/>
        <v>6.1665436493752672</v>
      </c>
      <c r="G124" s="142">
        <f t="shared" si="199"/>
        <v>6.0749069674512794</v>
      </c>
      <c r="H124" s="142">
        <f t="shared" ref="H124:I124" si="200">H76/H28</f>
        <v>5.1573648389618274</v>
      </c>
      <c r="I124" s="142">
        <f t="shared" si="200"/>
        <v>5.157165094533827</v>
      </c>
      <c r="J124" s="142">
        <f t="shared" ref="J124:K124" si="201">J76/J28</f>
        <v>5.7371582047962022</v>
      </c>
      <c r="K124" s="142">
        <f t="shared" si="201"/>
        <v>8.0049045868290243</v>
      </c>
      <c r="L124" s="353">
        <f t="shared" ref="L124" si="202">L76/L28</f>
        <v>7.436816676670496</v>
      </c>
      <c r="N124" s="21">
        <f t="shared" si="133"/>
        <v>-7.0967480498548258E-2</v>
      </c>
    </row>
    <row r="125" spans="1:14" ht="20.100000000000001" customHeight="1">
      <c r="A125" s="22"/>
      <c r="B125" t="s">
        <v>36</v>
      </c>
      <c r="C125" s="37">
        <f t="shared" ref="C125:G125" si="203">C77/C29</f>
        <v>8.8219907864146805</v>
      </c>
      <c r="D125" s="25">
        <f t="shared" si="203"/>
        <v>7.9278075188695167</v>
      </c>
      <c r="E125" s="25">
        <f t="shared" si="203"/>
        <v>5.3059111054299448</v>
      </c>
      <c r="F125" s="25">
        <f t="shared" si="203"/>
        <v>7.4216689735864705</v>
      </c>
      <c r="G125" s="25">
        <f t="shared" si="203"/>
        <v>7.9880684466342631</v>
      </c>
      <c r="H125" s="25">
        <f t="shared" ref="H125:I125" si="204">H77/H29</f>
        <v>7.3332827086244254</v>
      </c>
      <c r="I125" s="25">
        <f t="shared" si="204"/>
        <v>7.2107757436653301</v>
      </c>
      <c r="J125" s="25">
        <f t="shared" ref="J125:K125" si="205">J77/J29</f>
        <v>8.308460589991844</v>
      </c>
      <c r="K125" s="25">
        <f t="shared" si="205"/>
        <v>11.714339648054507</v>
      </c>
      <c r="L125" s="325">
        <f t="shared" ref="L125" si="206">L77/L29</f>
        <v>11.855374094842222</v>
      </c>
      <c r="N125" s="27">
        <f t="shared" si="133"/>
        <v>1.2039470514339944E-2</v>
      </c>
    </row>
    <row r="126" spans="1:14" ht="20.100000000000001" customHeight="1" thickBot="1">
      <c r="A126" s="173"/>
      <c r="B126" t="s">
        <v>35</v>
      </c>
      <c r="C126" s="37">
        <f t="shared" ref="C126:G126" si="207">C78/C30</f>
        <v>3.6242080016250129</v>
      </c>
      <c r="D126" s="25">
        <f t="shared" si="207"/>
        <v>3.8319918871902581</v>
      </c>
      <c r="E126" s="25">
        <f t="shared" si="207"/>
        <v>3.9938925411898385</v>
      </c>
      <c r="F126" s="25">
        <f t="shared" si="207"/>
        <v>3.769083871133954</v>
      </c>
      <c r="G126" s="25">
        <f t="shared" si="207"/>
        <v>3.9078958945571647</v>
      </c>
      <c r="H126" s="25">
        <f t="shared" ref="H126:I126" si="208">H78/H30</f>
        <v>3.7462922746351368</v>
      </c>
      <c r="I126" s="25">
        <f t="shared" si="208"/>
        <v>3.660269507913001</v>
      </c>
      <c r="J126" s="25">
        <f t="shared" ref="J126:K126" si="209">J78/J30</f>
        <v>3.5899154052466677</v>
      </c>
      <c r="K126" s="25">
        <f t="shared" si="209"/>
        <v>3.7615354695204632</v>
      </c>
      <c r="L126" s="325">
        <f t="shared" ref="L126" si="210">L78/L30</f>
        <v>3.523330495903553</v>
      </c>
      <c r="N126" s="27">
        <f t="shared" si="133"/>
        <v>-6.3326525975116663E-2</v>
      </c>
    </row>
    <row r="127" spans="1:14" ht="20.100000000000001" customHeight="1" thickBot="1">
      <c r="A127" s="5" t="s">
        <v>9</v>
      </c>
      <c r="B127" s="6"/>
      <c r="C127" s="36">
        <f t="shared" ref="C127:G127" si="211">C79/C31</f>
        <v>4.2926865832174128</v>
      </c>
      <c r="D127" s="142">
        <f t="shared" si="211"/>
        <v>4.3303673697966829</v>
      </c>
      <c r="E127" s="142">
        <f t="shared" si="211"/>
        <v>4.5876927752226218</v>
      </c>
      <c r="F127" s="142">
        <f t="shared" si="211"/>
        <v>4.4357436801881249</v>
      </c>
      <c r="G127" s="142">
        <f t="shared" si="211"/>
        <v>3.9422888233019799</v>
      </c>
      <c r="H127" s="142">
        <f t="shared" ref="H127:I127" si="212">H79/H31</f>
        <v>4.5109499253330583</v>
      </c>
      <c r="I127" s="142">
        <f t="shared" si="212"/>
        <v>5.3887645360059144</v>
      </c>
      <c r="J127" s="142">
        <f t="shared" ref="J127:K127" si="213">J79/J31</f>
        <v>5.8391527150235527</v>
      </c>
      <c r="K127" s="142">
        <f t="shared" si="213"/>
        <v>6.1289336447579386</v>
      </c>
      <c r="L127" s="353">
        <f t="shared" ref="L127" si="214">L79/L31</f>
        <v>6.2621415717475575</v>
      </c>
      <c r="N127" s="21">
        <f t="shared" si="133"/>
        <v>2.1734274624355138E-2</v>
      </c>
    </row>
    <row r="128" spans="1:14" ht="20.100000000000001" customHeight="1">
      <c r="A128" s="22"/>
      <c r="B128" t="s">
        <v>36</v>
      </c>
      <c r="C128" s="37">
        <f t="shared" ref="C128:G128" si="215">C80/C32</f>
        <v>8.6157584549226236</v>
      </c>
      <c r="D128" s="25">
        <f t="shared" si="215"/>
        <v>9.2267089803991489</v>
      </c>
      <c r="E128" s="25">
        <f t="shared" si="215"/>
        <v>10.043909773256988</v>
      </c>
      <c r="F128" s="25">
        <f t="shared" si="215"/>
        <v>9.7347836212761418</v>
      </c>
      <c r="G128" s="25">
        <f t="shared" si="215"/>
        <v>11.959347444545473</v>
      </c>
      <c r="H128" s="25">
        <f t="shared" ref="H128:I128" si="216">H80/H32</f>
        <v>11.144735654047807</v>
      </c>
      <c r="I128" s="25">
        <f t="shared" si="216"/>
        <v>11.364817787754543</v>
      </c>
      <c r="J128" s="25">
        <f t="shared" ref="J128:K128" si="217">J80/J32</f>
        <v>11.949145894773441</v>
      </c>
      <c r="K128" s="25">
        <f t="shared" si="217"/>
        <v>13.308616662745653</v>
      </c>
      <c r="L128" s="325">
        <f t="shared" ref="L128" si="218">L80/L32</f>
        <v>14.786860384771625</v>
      </c>
      <c r="N128" s="27">
        <f t="shared" si="133"/>
        <v>0.11107418295125808</v>
      </c>
    </row>
    <row r="129" spans="1:17" ht="20.100000000000001" customHeight="1" thickBot="1">
      <c r="A129" s="173"/>
      <c r="B129" t="s">
        <v>35</v>
      </c>
      <c r="C129" s="37">
        <f t="shared" ref="C129:G129" si="219">C81/C33</f>
        <v>2.9725197434027817</v>
      </c>
      <c r="D129" s="25">
        <f t="shared" si="219"/>
        <v>3.0922176967130417</v>
      </c>
      <c r="E129" s="25">
        <f t="shared" si="219"/>
        <v>3.3400513414949007</v>
      </c>
      <c r="F129" s="25">
        <f t="shared" si="219"/>
        <v>3.3903876616029951</v>
      </c>
      <c r="G129" s="25">
        <f t="shared" si="219"/>
        <v>3.4138250342426928</v>
      </c>
      <c r="H129" s="25">
        <f t="shared" ref="H129:I129" si="220">H81/H33</f>
        <v>3.5315880702886275</v>
      </c>
      <c r="I129" s="25">
        <f t="shared" si="220"/>
        <v>3.7449858358428685</v>
      </c>
      <c r="J129" s="25">
        <f t="shared" ref="J129:K129" si="221">J81/J33</f>
        <v>3.9228466030298406</v>
      </c>
      <c r="K129" s="25">
        <f t="shared" si="221"/>
        <v>3.9132333274808642</v>
      </c>
      <c r="L129" s="325">
        <f t="shared" ref="L129" si="222">L81/L33</f>
        <v>3.8470362565434386</v>
      </c>
      <c r="N129" s="27">
        <f t="shared" si="133"/>
        <v>-1.6916208515488591E-2</v>
      </c>
      <c r="Q129" s="157"/>
    </row>
    <row r="130" spans="1:17" ht="20.100000000000001" customHeight="1" thickBot="1">
      <c r="A130" s="5" t="s">
        <v>12</v>
      </c>
      <c r="B130" s="6"/>
      <c r="C130" s="36">
        <f t="shared" ref="C130:G130" si="223">C82/C34</f>
        <v>3.7574468322224552</v>
      </c>
      <c r="D130" s="142">
        <f t="shared" si="223"/>
        <v>3.7704534225375128</v>
      </c>
      <c r="E130" s="142">
        <f t="shared" si="223"/>
        <v>3.7531063004621421</v>
      </c>
      <c r="F130" s="142">
        <f t="shared" si="223"/>
        <v>3.227103290015922</v>
      </c>
      <c r="G130" s="142">
        <f t="shared" si="223"/>
        <v>3.0751167331293332</v>
      </c>
      <c r="H130" s="142">
        <f t="shared" ref="H130:I130" si="224">H82/H34</f>
        <v>3.1149493838906142</v>
      </c>
      <c r="I130" s="142">
        <f t="shared" si="224"/>
        <v>3.7097665558336357</v>
      </c>
      <c r="J130" s="142">
        <f t="shared" ref="J130:K130" si="225">J82/J34</f>
        <v>4.3180537230187204</v>
      </c>
      <c r="K130" s="142">
        <f t="shared" si="225"/>
        <v>4.7762088112169669</v>
      </c>
      <c r="L130" s="353">
        <f t="shared" ref="L130" si="226">L82/L34</f>
        <v>5.3167758482751246</v>
      </c>
      <c r="N130" s="21">
        <f t="shared" si="133"/>
        <v>0.1131791046883527</v>
      </c>
    </row>
    <row r="131" spans="1:17" ht="20.100000000000001" customHeight="1">
      <c r="A131" s="22"/>
      <c r="B131" t="s">
        <v>36</v>
      </c>
      <c r="C131" s="37">
        <f t="shared" ref="C131:G131" si="227">C83/C35</f>
        <v>6.5114133195300425</v>
      </c>
      <c r="D131" s="25">
        <f t="shared" si="227"/>
        <v>6.194533158108551</v>
      </c>
      <c r="E131" s="25">
        <f t="shared" si="227"/>
        <v>5.8572628598213905</v>
      </c>
      <c r="F131" s="25">
        <f t="shared" si="227"/>
        <v>4.6456746925895409</v>
      </c>
      <c r="G131" s="25">
        <f t="shared" si="227"/>
        <v>5.0539941688228893</v>
      </c>
      <c r="H131" s="25">
        <f t="shared" ref="H131:I131" si="228">H83/H35</f>
        <v>5.2067475807992807</v>
      </c>
      <c r="I131" s="25">
        <f t="shared" si="228"/>
        <v>5.6696504033864539</v>
      </c>
      <c r="J131" s="25">
        <f t="shared" ref="J131:K131" si="229">J83/J35</f>
        <v>6.2674702690901016</v>
      </c>
      <c r="K131" s="25">
        <f t="shared" si="229"/>
        <v>7.1336231497076268</v>
      </c>
      <c r="L131" s="325">
        <f t="shared" ref="L131" si="230">L83/L35</f>
        <v>8.6539124845828201</v>
      </c>
      <c r="N131" s="27">
        <f t="shared" si="133"/>
        <v>0.21311601453708734</v>
      </c>
    </row>
    <row r="132" spans="1:17" ht="20.100000000000001" customHeight="1" thickBot="1">
      <c r="A132" s="173"/>
      <c r="B132" t="s">
        <v>35</v>
      </c>
      <c r="C132" s="37">
        <f t="shared" ref="C132:G132" si="231">C84/C36</f>
        <v>2.5870780949019956</v>
      </c>
      <c r="D132" s="25">
        <f t="shared" si="231"/>
        <v>2.6597150384712642</v>
      </c>
      <c r="E132" s="25">
        <f t="shared" si="231"/>
        <v>2.8435620972733431</v>
      </c>
      <c r="F132" s="25">
        <f t="shared" si="231"/>
        <v>2.4043502291056851</v>
      </c>
      <c r="G132" s="25">
        <f t="shared" si="231"/>
        <v>2.4552654116817232</v>
      </c>
      <c r="H132" s="25">
        <f t="shared" ref="H132:I132" si="232">H84/H36</f>
        <v>2.5250854549770492</v>
      </c>
      <c r="I132" s="25">
        <f t="shared" si="232"/>
        <v>2.7570005359808354</v>
      </c>
      <c r="J132" s="25">
        <f t="shared" ref="J132:K132" si="233">J84/J36</f>
        <v>2.831845613447423</v>
      </c>
      <c r="K132" s="25">
        <f t="shared" si="233"/>
        <v>2.8951837774933744</v>
      </c>
      <c r="L132" s="325">
        <f t="shared" ref="L132" si="234">L84/L36</f>
        <v>2.8560351432289397</v>
      </c>
      <c r="N132" s="27">
        <f t="shared" si="133"/>
        <v>-1.3521985916323857E-2</v>
      </c>
    </row>
    <row r="133" spans="1:17" ht="20.100000000000001" customHeight="1" thickBot="1">
      <c r="A133" s="5" t="s">
        <v>11</v>
      </c>
      <c r="B133" s="6"/>
      <c r="C133" s="36">
        <f t="shared" ref="C133:G133" si="235">C85/C37</f>
        <v>3.4995901302247181</v>
      </c>
      <c r="D133" s="142">
        <f t="shared" si="235"/>
        <v>3.6172306493557351</v>
      </c>
      <c r="E133" s="142">
        <f t="shared" si="235"/>
        <v>3.6593951137034177</v>
      </c>
      <c r="F133" s="142">
        <f t="shared" si="235"/>
        <v>3.8105394511720654</v>
      </c>
      <c r="G133" s="142">
        <f t="shared" si="235"/>
        <v>3.4351980065023122</v>
      </c>
      <c r="H133" s="142">
        <f t="shared" ref="H133:I133" si="236">H85/H37</f>
        <v>3.5800973454808123</v>
      </c>
      <c r="I133" s="142">
        <f t="shared" si="236"/>
        <v>4.0325419991111318</v>
      </c>
      <c r="J133" s="142">
        <f t="shared" ref="J133:K133" si="237">J85/J37</f>
        <v>4.5499252800154482</v>
      </c>
      <c r="K133" s="142">
        <f t="shared" si="237"/>
        <v>4.9393841081516916</v>
      </c>
      <c r="L133" s="353">
        <f t="shared" ref="L133" si="238">L85/L37</f>
        <v>5.0254708594740878</v>
      </c>
      <c r="N133" s="21">
        <f t="shared" si="133"/>
        <v>1.7428640785462156E-2</v>
      </c>
    </row>
    <row r="134" spans="1:17" ht="20.100000000000001" customHeight="1">
      <c r="A134" s="22"/>
      <c r="B134" t="s">
        <v>36</v>
      </c>
      <c r="C134" s="37">
        <f t="shared" ref="C134:G134" si="239">C86/C38</f>
        <v>9.4593915192518825</v>
      </c>
      <c r="D134" s="25">
        <f t="shared" si="239"/>
        <v>9.8262393081334114</v>
      </c>
      <c r="E134" s="25">
        <f t="shared" si="239"/>
        <v>9.8714347596235577</v>
      </c>
      <c r="F134" s="25">
        <f t="shared" si="239"/>
        <v>9.5642067097241092</v>
      </c>
      <c r="G134" s="25">
        <f t="shared" si="239"/>
        <v>8.986912153786843</v>
      </c>
      <c r="H134" s="25">
        <f t="shared" ref="H134:I134" si="240">H86/H38</f>
        <v>9.5622009717787151</v>
      </c>
      <c r="I134" s="25">
        <f t="shared" si="240"/>
        <v>10.054095560632005</v>
      </c>
      <c r="J134" s="25">
        <f t="shared" ref="J134:K134" si="241">J86/J38</f>
        <v>9.7746847395718195</v>
      </c>
      <c r="K134" s="25">
        <f t="shared" si="241"/>
        <v>10.47042001067785</v>
      </c>
      <c r="L134" s="325">
        <f t="shared" ref="L134" si="242">L86/L38</f>
        <v>10.955728995302509</v>
      </c>
      <c r="N134" s="27">
        <f t="shared" si="133"/>
        <v>4.6350479171774914E-2</v>
      </c>
    </row>
    <row r="135" spans="1:17" ht="20.100000000000001" customHeight="1" thickBot="1">
      <c r="A135" s="173"/>
      <c r="B135" t="s">
        <v>35</v>
      </c>
      <c r="C135" s="37">
        <f t="shared" ref="C135:G135" si="243">C87/C39</f>
        <v>2.7053523323271169</v>
      </c>
      <c r="D135" s="25">
        <f t="shared" si="243"/>
        <v>2.8582163449429099</v>
      </c>
      <c r="E135" s="25">
        <f t="shared" si="243"/>
        <v>2.9886613293918165</v>
      </c>
      <c r="F135" s="25">
        <f t="shared" si="243"/>
        <v>3.0033512190316172</v>
      </c>
      <c r="G135" s="25">
        <f t="shared" si="243"/>
        <v>3.0311924516799711</v>
      </c>
      <c r="H135" s="25">
        <f t="shared" ref="H135:I135" si="244">H87/H39</f>
        <v>3.2037699739392358</v>
      </c>
      <c r="I135" s="25">
        <f t="shared" si="244"/>
        <v>3.3885991919592855</v>
      </c>
      <c r="J135" s="25">
        <f t="shared" ref="J135:K135" si="245">J87/J39</f>
        <v>3.4862569207921474</v>
      </c>
      <c r="K135" s="25">
        <f t="shared" si="245"/>
        <v>3.4797132178774164</v>
      </c>
      <c r="L135" s="325">
        <f t="shared" ref="L135" si="246">L87/L39</f>
        <v>3.4573882488296737</v>
      </c>
      <c r="N135" s="27">
        <f t="shared" si="133"/>
        <v>-6.4157497040404649E-3</v>
      </c>
    </row>
    <row r="136" spans="1:17" ht="20.100000000000001" customHeight="1" thickBot="1">
      <c r="A136" s="5" t="s">
        <v>6</v>
      </c>
      <c r="B136" s="6"/>
      <c r="C136" s="36">
        <f t="shared" ref="C136:G136" si="247">C88/C40</f>
        <v>4.721032914532131</v>
      </c>
      <c r="D136" s="142">
        <f t="shared" si="247"/>
        <v>5.2663767289432464</v>
      </c>
      <c r="E136" s="142">
        <f t="shared" si="247"/>
        <v>5.8535288582290521</v>
      </c>
      <c r="F136" s="142">
        <f t="shared" si="247"/>
        <v>6.0191776162717172</v>
      </c>
      <c r="G136" s="142">
        <f t="shared" si="247"/>
        <v>5.2187933177837289</v>
      </c>
      <c r="H136" s="142">
        <f t="shared" ref="H136:I136" si="248">H88/H40</f>
        <v>5.2995905110737507</v>
      </c>
      <c r="I136" s="142">
        <f t="shared" si="248"/>
        <v>6.002854976783917</v>
      </c>
      <c r="J136" s="142">
        <f t="shared" ref="J136:K136" si="249">J88/J40</f>
        <v>7.1965509669327483</v>
      </c>
      <c r="K136" s="142">
        <f t="shared" si="249"/>
        <v>7.8182035754859216</v>
      </c>
      <c r="L136" s="353">
        <f t="shared" ref="L136" si="250">L88/L40</f>
        <v>8.0664946094900252</v>
      </c>
      <c r="N136" s="21">
        <f t="shared" si="133"/>
        <v>3.1758067132278738E-2</v>
      </c>
    </row>
    <row r="137" spans="1:17" ht="20.100000000000001" customHeight="1">
      <c r="A137" s="22"/>
      <c r="B137" t="s">
        <v>36</v>
      </c>
      <c r="C137" s="37">
        <f t="shared" ref="C137:G137" si="251">C89/C41</f>
        <v>10.43620664331918</v>
      </c>
      <c r="D137" s="25">
        <f t="shared" si="251"/>
        <v>10.88841256916583</v>
      </c>
      <c r="E137" s="25">
        <f t="shared" si="251"/>
        <v>11.564204729106528</v>
      </c>
      <c r="F137" s="25">
        <f t="shared" si="251"/>
        <v>11.385769200869499</v>
      </c>
      <c r="G137" s="25">
        <f t="shared" si="251"/>
        <v>11.546971243508999</v>
      </c>
      <c r="H137" s="25">
        <f t="shared" ref="H137:I137" si="252">H89/H41</f>
        <v>11.892505266359258</v>
      </c>
      <c r="I137" s="25">
        <f t="shared" si="252"/>
        <v>12.333392060711589</v>
      </c>
      <c r="J137" s="25">
        <f t="shared" ref="J137:K137" si="253">J89/J41</f>
        <v>12.894283343809672</v>
      </c>
      <c r="K137" s="25">
        <f t="shared" si="253"/>
        <v>14.361014919928362</v>
      </c>
      <c r="L137" s="325">
        <f t="shared" ref="L137" si="254">L89/L41</f>
        <v>14.644672420465112</v>
      </c>
      <c r="N137" s="27">
        <f t="shared" si="133"/>
        <v>1.9751911833412721E-2</v>
      </c>
    </row>
    <row r="138" spans="1:17" ht="20.100000000000001" customHeight="1" thickBot="1">
      <c r="A138" s="173"/>
      <c r="B138" t="s">
        <v>35</v>
      </c>
      <c r="C138" s="37">
        <f t="shared" ref="C138:G138" si="255">C90/C42</f>
        <v>3.2203387361387796</v>
      </c>
      <c r="D138" s="25">
        <f t="shared" si="255"/>
        <v>3.5336721368834847</v>
      </c>
      <c r="E138" s="25">
        <f t="shared" si="255"/>
        <v>3.794407741231824</v>
      </c>
      <c r="F138" s="25">
        <f t="shared" si="255"/>
        <v>3.9585855236113172</v>
      </c>
      <c r="G138" s="25">
        <f t="shared" si="255"/>
        <v>4.0425965657700518</v>
      </c>
      <c r="H138" s="25">
        <f t="shared" ref="H138:I138" si="256">H90/H42</f>
        <v>4.2325026788254618</v>
      </c>
      <c r="I138" s="25">
        <f t="shared" si="256"/>
        <v>4.3890541544602346</v>
      </c>
      <c r="J138" s="25">
        <f t="shared" ref="J138:K138" si="257">J90/J42</f>
        <v>4.6580164192285807</v>
      </c>
      <c r="K138" s="25">
        <f t="shared" si="257"/>
        <v>4.5292939257213876</v>
      </c>
      <c r="L138" s="325">
        <f t="shared" ref="L138" si="258">L90/L42</f>
        <v>4.5308055311365285</v>
      </c>
      <c r="N138" s="27">
        <f t="shared" si="133"/>
        <v>3.3373974838698351E-4</v>
      </c>
    </row>
    <row r="139" spans="1:17" ht="20.100000000000001" customHeight="1" thickBot="1">
      <c r="A139" s="5" t="s">
        <v>7</v>
      </c>
      <c r="B139" s="6"/>
      <c r="C139" s="36">
        <f t="shared" ref="C139:G139" si="259">C91/C43</f>
        <v>13.606317179877836</v>
      </c>
      <c r="D139" s="142">
        <f t="shared" si="259"/>
        <v>12.864860068951531</v>
      </c>
      <c r="E139" s="142">
        <f t="shared" si="259"/>
        <v>15.569859982213398</v>
      </c>
      <c r="F139" s="142">
        <f t="shared" si="259"/>
        <v>14.675860440346899</v>
      </c>
      <c r="G139" s="142">
        <f t="shared" si="259"/>
        <v>13.006134342999436</v>
      </c>
      <c r="H139" s="142">
        <f t="shared" ref="H139:I139" si="260">H91/H43</f>
        <v>12.607329984578895</v>
      </c>
      <c r="I139" s="142">
        <f t="shared" si="260"/>
        <v>13.334914412467914</v>
      </c>
      <c r="J139" s="142">
        <f t="shared" ref="J139:K139" si="261">J91/J43</f>
        <v>14.94577821092428</v>
      </c>
      <c r="K139" s="142">
        <f t="shared" si="261"/>
        <v>17.630703302194082</v>
      </c>
      <c r="L139" s="353">
        <f t="shared" ref="L139" si="262">L91/L43</f>
        <v>20.361807193755958</v>
      </c>
      <c r="N139" s="21">
        <f t="shared" si="133"/>
        <v>0.15490612284434502</v>
      </c>
    </row>
    <row r="140" spans="1:17" ht="20.100000000000001" customHeight="1">
      <c r="A140" s="22"/>
      <c r="B140" t="s">
        <v>36</v>
      </c>
      <c r="C140" s="37">
        <f t="shared" ref="C140:G140" si="263">C92/C44</f>
        <v>17.343538291795131</v>
      </c>
      <c r="D140" s="25">
        <f t="shared" si="263"/>
        <v>15.135612348541587</v>
      </c>
      <c r="E140" s="25">
        <f t="shared" si="263"/>
        <v>17.897327696503972</v>
      </c>
      <c r="F140" s="25">
        <f t="shared" si="263"/>
        <v>17.227658366505111</v>
      </c>
      <c r="G140" s="25">
        <f t="shared" si="263"/>
        <v>17.857502174372957</v>
      </c>
      <c r="H140" s="25">
        <f t="shared" ref="H140:I140" si="264">H92/H44</f>
        <v>18.798711710200049</v>
      </c>
      <c r="I140" s="25">
        <f t="shared" si="264"/>
        <v>18.119694536791133</v>
      </c>
      <c r="J140" s="25">
        <f t="shared" ref="J140:K140" si="265">J92/J44</f>
        <v>19.19281815978265</v>
      </c>
      <c r="K140" s="25">
        <f t="shared" si="265"/>
        <v>21.74371956253157</v>
      </c>
      <c r="L140" s="325">
        <f t="shared" ref="L140" si="266">L92/L44</f>
        <v>24.766467135672045</v>
      </c>
      <c r="N140" s="27">
        <f t="shared" si="133"/>
        <v>0.13901704188409533</v>
      </c>
    </row>
    <row r="141" spans="1:17" ht="20.100000000000001" customHeight="1" thickBot="1">
      <c r="A141" s="173"/>
      <c r="B141" t="s">
        <v>35</v>
      </c>
      <c r="C141" s="37">
        <f t="shared" ref="C141:G141" si="267">C93/C45</f>
        <v>5.7456459973539813</v>
      </c>
      <c r="D141" s="25">
        <f t="shared" si="267"/>
        <v>6.3598698970344749</v>
      </c>
      <c r="E141" s="25">
        <f t="shared" si="267"/>
        <v>6.435994581767444</v>
      </c>
      <c r="F141" s="25">
        <f t="shared" si="267"/>
        <v>6.9692724983047567</v>
      </c>
      <c r="G141" s="25">
        <f t="shared" si="267"/>
        <v>6.6667110355702084</v>
      </c>
      <c r="H141" s="25">
        <f t="shared" ref="H141:I141" si="268">H93/H45</f>
        <v>6.8066812227074234</v>
      </c>
      <c r="I141" s="25">
        <f t="shared" si="268"/>
        <v>7.6181045581417965</v>
      </c>
      <c r="J141" s="25">
        <f t="shared" ref="J141:K141" si="269">J93/J45</f>
        <v>8.7188474981062711</v>
      </c>
      <c r="K141" s="25">
        <f t="shared" si="269"/>
        <v>9.2963333532459469</v>
      </c>
      <c r="L141" s="325">
        <f t="shared" ref="L141" si="270">L93/L45</f>
        <v>9.8661656022044948</v>
      </c>
      <c r="N141" s="27">
        <f t="shared" si="133"/>
        <v>6.1296451762842916E-2</v>
      </c>
    </row>
    <row r="142" spans="1:17" ht="20.100000000000001" customHeight="1">
      <c r="A142" s="378" t="s">
        <v>20</v>
      </c>
      <c r="B142" s="379"/>
      <c r="C142" s="187">
        <f t="shared" ref="C142:G142" si="271">C94/C46</f>
        <v>4.7569112942824816</v>
      </c>
      <c r="D142" s="188">
        <f t="shared" si="271"/>
        <v>5.1415914345030833</v>
      </c>
      <c r="E142" s="188">
        <f t="shared" si="271"/>
        <v>5.4155944930994329</v>
      </c>
      <c r="F142" s="188">
        <f t="shared" si="271"/>
        <v>5.4857998961083991</v>
      </c>
      <c r="G142" s="188">
        <f t="shared" si="271"/>
        <v>4.8047074816599187</v>
      </c>
      <c r="H142" s="188">
        <f t="shared" ref="H142:I142" si="272">H94/H46</f>
        <v>4.927343918472844</v>
      </c>
      <c r="I142" s="188">
        <f t="shared" si="272"/>
        <v>5.7101078473977873</v>
      </c>
      <c r="J142" s="188">
        <f t="shared" ref="J142:K142" si="273">J94/J46</f>
        <v>6.8419952840184708</v>
      </c>
      <c r="K142" s="188">
        <f t="shared" si="273"/>
        <v>7.601527133361329</v>
      </c>
      <c r="L142" s="361">
        <f t="shared" ref="L142" si="274">L94/L46</f>
        <v>7.8269744712880698</v>
      </c>
      <c r="N142" s="133">
        <f t="shared" si="133"/>
        <v>2.9658163941467103E-2</v>
      </c>
    </row>
    <row r="143" spans="1:17" ht="20.100000000000001" customHeight="1">
      <c r="A143" s="22"/>
      <c r="B143" t="s">
        <v>36</v>
      </c>
      <c r="C143" s="189">
        <f t="shared" ref="C143:G143" si="275">C95/C47</f>
        <v>9.8494977541431705</v>
      </c>
      <c r="D143" s="25">
        <f t="shared" si="275"/>
        <v>10.411404658338641</v>
      </c>
      <c r="E143" s="25">
        <f t="shared" si="275"/>
        <v>10.813566770358026</v>
      </c>
      <c r="F143" s="25">
        <f t="shared" si="275"/>
        <v>10.404073354368721</v>
      </c>
      <c r="G143" s="25">
        <f t="shared" si="275"/>
        <v>10.469578868030986</v>
      </c>
      <c r="H143" s="25">
        <f t="shared" ref="H143:I143" si="276">H95/H47</f>
        <v>10.653550547848225</v>
      </c>
      <c r="I143" s="25">
        <f t="shared" si="276"/>
        <v>11.361762457507753</v>
      </c>
      <c r="J143" s="25">
        <f t="shared" ref="J143:K143" si="277">J95/J47</f>
        <v>12.03272951896763</v>
      </c>
      <c r="K143" s="25">
        <f t="shared" si="277"/>
        <v>13.528214687704624</v>
      </c>
      <c r="L143" s="325">
        <f t="shared" ref="L143" si="278">L95/L47</f>
        <v>14.229814396989839</v>
      </c>
      <c r="N143" s="27">
        <f t="shared" si="133"/>
        <v>5.1861958542310654E-2</v>
      </c>
    </row>
    <row r="144" spans="1:17" ht="20.100000000000001" customHeight="1" thickBot="1">
      <c r="A144" s="28"/>
      <c r="B144" s="23" t="s">
        <v>35</v>
      </c>
      <c r="C144" s="190">
        <f t="shared" ref="C144:G144" si="279">C96/C48</f>
        <v>3.2123307365165226</v>
      </c>
      <c r="D144" s="26">
        <f t="shared" si="279"/>
        <v>3.4169911944004991</v>
      </c>
      <c r="E144" s="26">
        <f t="shared" si="279"/>
        <v>3.594888865750693</v>
      </c>
      <c r="F144" s="26">
        <f t="shared" si="279"/>
        <v>3.6577742806699343</v>
      </c>
      <c r="G144" s="26">
        <f t="shared" si="279"/>
        <v>3.7299053053651443</v>
      </c>
      <c r="H144" s="26">
        <f t="shared" ref="H144:I144" si="280">H96/H48</f>
        <v>3.9196333056686998</v>
      </c>
      <c r="I144" s="26">
        <f t="shared" si="280"/>
        <v>4.1285558847478097</v>
      </c>
      <c r="J144" s="26">
        <f t="shared" ref="J144:K144" si="281">J96/J48</f>
        <v>4.4418871415449726</v>
      </c>
      <c r="K144" s="26">
        <f t="shared" si="281"/>
        <v>4.4581287603679138</v>
      </c>
      <c r="L144" s="356">
        <f t="shared" ref="L144" si="282">L96/L48</f>
        <v>4.4940441086168326</v>
      </c>
      <c r="N144" s="31">
        <f t="shared" si="133"/>
        <v>8.0561487070989774E-3</v>
      </c>
    </row>
    <row r="146" spans="1:1" ht="15.75">
      <c r="A146" s="95" t="s">
        <v>38</v>
      </c>
    </row>
  </sheetData>
  <mergeCells count="59">
    <mergeCell ref="V53:V54"/>
    <mergeCell ref="R5:R6"/>
    <mergeCell ref="R53:R54"/>
    <mergeCell ref="U5:U6"/>
    <mergeCell ref="L53:L54"/>
    <mergeCell ref="H53:H54"/>
    <mergeCell ref="K53:K54"/>
    <mergeCell ref="K5:K6"/>
    <mergeCell ref="H5:H6"/>
    <mergeCell ref="L5:L6"/>
    <mergeCell ref="J5:J6"/>
    <mergeCell ref="A142:B142"/>
    <mergeCell ref="L101:L102"/>
    <mergeCell ref="N53:N54"/>
    <mergeCell ref="O53:O54"/>
    <mergeCell ref="N101:N102"/>
    <mergeCell ref="A101:B102"/>
    <mergeCell ref="C101:C102"/>
    <mergeCell ref="D101:D102"/>
    <mergeCell ref="E101:E102"/>
    <mergeCell ref="A53:B54"/>
    <mergeCell ref="A94:B94"/>
    <mergeCell ref="H101:H102"/>
    <mergeCell ref="F53:F54"/>
    <mergeCell ref="G53:G54"/>
    <mergeCell ref="I53:I54"/>
    <mergeCell ref="K101:K102"/>
    <mergeCell ref="Y5:Z5"/>
    <mergeCell ref="Y53:Z53"/>
    <mergeCell ref="N5:N6"/>
    <mergeCell ref="O5:O6"/>
    <mergeCell ref="P5:P6"/>
    <mergeCell ref="P53:P54"/>
    <mergeCell ref="W5:W6"/>
    <mergeCell ref="W53:W54"/>
    <mergeCell ref="S5:S6"/>
    <mergeCell ref="S53:S54"/>
    <mergeCell ref="V5:V6"/>
    <mergeCell ref="T5:T6"/>
    <mergeCell ref="T53:T54"/>
    <mergeCell ref="Q53:Q54"/>
    <mergeCell ref="Q5:Q6"/>
    <mergeCell ref="U53:U54"/>
    <mergeCell ref="F101:F102"/>
    <mergeCell ref="G101:G102"/>
    <mergeCell ref="I101:I102"/>
    <mergeCell ref="J53:J54"/>
    <mergeCell ref="A5:B6"/>
    <mergeCell ref="C5:C6"/>
    <mergeCell ref="D5:D6"/>
    <mergeCell ref="E5:E6"/>
    <mergeCell ref="C53:C54"/>
    <mergeCell ref="D53:D54"/>
    <mergeCell ref="E53:E54"/>
    <mergeCell ref="A46:B46"/>
    <mergeCell ref="F5:F6"/>
    <mergeCell ref="G5:G6"/>
    <mergeCell ref="I5:I6"/>
    <mergeCell ref="J101:J10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" id="{D80C0416-CD6D-4FB2-8E84-CE91A6E49E6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N103:N105</xm:sqref>
        </x14:conditionalFormatting>
        <x14:conditionalFormatting xmlns:xm="http://schemas.microsoft.com/office/excel/2006/main">
          <x14:cfRule type="iconSet" priority="40" id="{AD825E16-2E0B-4551-9E45-4BF48DF8FD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N106:N108</xm:sqref>
        </x14:conditionalFormatting>
        <x14:conditionalFormatting xmlns:xm="http://schemas.microsoft.com/office/excel/2006/main">
          <x14:cfRule type="iconSet" priority="39" id="{F52D79B7-AD86-4E8A-841E-92DD9A7BA1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N109:N111</xm:sqref>
        </x14:conditionalFormatting>
        <x14:conditionalFormatting xmlns:xm="http://schemas.microsoft.com/office/excel/2006/main">
          <x14:cfRule type="iconSet" priority="38" id="{C9C64281-56E8-42C2-94DC-1150398518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N112:N114</xm:sqref>
        </x14:conditionalFormatting>
        <x14:conditionalFormatting xmlns:xm="http://schemas.microsoft.com/office/excel/2006/main">
          <x14:cfRule type="iconSet" priority="37" id="{4EB71CFD-35C6-453B-B14B-8E78E4089E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N115:N117</xm:sqref>
        </x14:conditionalFormatting>
        <x14:conditionalFormatting xmlns:xm="http://schemas.microsoft.com/office/excel/2006/main">
          <x14:cfRule type="iconSet" priority="36" id="{9753D216-B17C-4FE1-BF28-5A541520C0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N118:N120</xm:sqref>
        </x14:conditionalFormatting>
        <x14:conditionalFormatting xmlns:xm="http://schemas.microsoft.com/office/excel/2006/main">
          <x14:cfRule type="iconSet" priority="35" id="{72696E2B-B8BF-4B8B-8620-6059379BB68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N121:N123</xm:sqref>
        </x14:conditionalFormatting>
        <x14:conditionalFormatting xmlns:xm="http://schemas.microsoft.com/office/excel/2006/main">
          <x14:cfRule type="iconSet" priority="34" id="{459B9174-AFA9-47A2-89AD-BA21576A42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N124:N126</xm:sqref>
        </x14:conditionalFormatting>
        <x14:conditionalFormatting xmlns:xm="http://schemas.microsoft.com/office/excel/2006/main">
          <x14:cfRule type="iconSet" priority="33" id="{B981D7C8-10EC-405A-AE84-04CCF17DAD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N127:N129</xm:sqref>
        </x14:conditionalFormatting>
        <x14:conditionalFormatting xmlns:xm="http://schemas.microsoft.com/office/excel/2006/main">
          <x14:cfRule type="iconSet" priority="32" id="{E169BA5F-E1B6-42B4-B1F4-BEBD7DB5C0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N130:N132</xm:sqref>
        </x14:conditionalFormatting>
        <x14:conditionalFormatting xmlns:xm="http://schemas.microsoft.com/office/excel/2006/main">
          <x14:cfRule type="iconSet" priority="31" id="{1E1B80C9-77A1-46BF-AB1B-8449443AE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N133:N135</xm:sqref>
        </x14:conditionalFormatting>
        <x14:conditionalFormatting xmlns:xm="http://schemas.microsoft.com/office/excel/2006/main">
          <x14:cfRule type="iconSet" priority="30" id="{7046807B-33C9-4EEF-AFDA-43B2AC3399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N136:N138</xm:sqref>
        </x14:conditionalFormatting>
        <x14:conditionalFormatting xmlns:xm="http://schemas.microsoft.com/office/excel/2006/main">
          <x14:cfRule type="iconSet" priority="29" id="{6ED80378-2D60-4F40-986C-83191AF87E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N139:N141</xm:sqref>
        </x14:conditionalFormatting>
        <x14:conditionalFormatting xmlns:xm="http://schemas.microsoft.com/office/excel/2006/main">
          <x14:cfRule type="iconSet" priority="41" id="{43981885-0163-4A51-8366-0EF74CE0D2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N142:N144</xm:sqref>
        </x14:conditionalFormatting>
        <x14:conditionalFormatting xmlns:xm="http://schemas.microsoft.com/office/excel/2006/main">
          <x14:cfRule type="iconSet" priority="27" id="{52CA7B94-B4F2-4C6E-81DA-9114BA66F5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Y46:Y48</xm:sqref>
        </x14:conditionalFormatting>
        <x14:conditionalFormatting xmlns:xm="http://schemas.microsoft.com/office/excel/2006/main">
          <x14:cfRule type="iconSet" priority="13" id="{62C7AACE-D497-4BA3-8C4B-E5762C2EDF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Y94:Y96</xm:sqref>
        </x14:conditionalFormatting>
        <x14:conditionalFormatting xmlns:xm="http://schemas.microsoft.com/office/excel/2006/main">
          <x14:cfRule type="iconSet" priority="28" id="{49FDC6E5-CB46-4C98-AA8C-509BD3DDE8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Y7:Z9 Z46:Z48</xm:sqref>
        </x14:conditionalFormatting>
        <x14:conditionalFormatting xmlns:xm="http://schemas.microsoft.com/office/excel/2006/main">
          <x14:cfRule type="iconSet" priority="26" id="{F09344D7-200A-4D06-84F3-4C434FAE7B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Y10:Z12</xm:sqref>
        </x14:conditionalFormatting>
        <x14:conditionalFormatting xmlns:xm="http://schemas.microsoft.com/office/excel/2006/main">
          <x14:cfRule type="iconSet" priority="25" id="{D318AF5B-9E91-49B4-A0CE-7A56975D65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Y13:Z15</xm:sqref>
        </x14:conditionalFormatting>
        <x14:conditionalFormatting xmlns:xm="http://schemas.microsoft.com/office/excel/2006/main">
          <x14:cfRule type="iconSet" priority="24" id="{10E42BA3-782D-4134-B94C-A419E04947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Y16:Z18</xm:sqref>
        </x14:conditionalFormatting>
        <x14:conditionalFormatting xmlns:xm="http://schemas.microsoft.com/office/excel/2006/main">
          <x14:cfRule type="iconSet" priority="23" id="{CCA82779-85F8-44F6-BF17-DE370C0B05B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Y19:Z21</xm:sqref>
        </x14:conditionalFormatting>
        <x14:conditionalFormatting xmlns:xm="http://schemas.microsoft.com/office/excel/2006/main">
          <x14:cfRule type="iconSet" priority="22" id="{7F956A80-7087-454C-9552-D4BFE11105D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Y22:Z24</xm:sqref>
        </x14:conditionalFormatting>
        <x14:conditionalFormatting xmlns:xm="http://schemas.microsoft.com/office/excel/2006/main">
          <x14:cfRule type="iconSet" priority="21" id="{B67C744B-15FC-4533-B3D0-625EEE44AC2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Y25:Z27</xm:sqref>
        </x14:conditionalFormatting>
        <x14:conditionalFormatting xmlns:xm="http://schemas.microsoft.com/office/excel/2006/main">
          <x14:cfRule type="iconSet" priority="20" id="{4C0ED8BE-EA1B-47DE-83D9-0DFEA6D1857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Y28:Z30</xm:sqref>
        </x14:conditionalFormatting>
        <x14:conditionalFormatting xmlns:xm="http://schemas.microsoft.com/office/excel/2006/main">
          <x14:cfRule type="iconSet" priority="19" id="{149B1CD8-DC73-42F7-87F1-C16A2C8C54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Y31:Z33</xm:sqref>
        </x14:conditionalFormatting>
        <x14:conditionalFormatting xmlns:xm="http://schemas.microsoft.com/office/excel/2006/main">
          <x14:cfRule type="iconSet" priority="18" id="{B85F9DF1-7BEC-4499-A677-4A0744837E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Y34:Z36</xm:sqref>
        </x14:conditionalFormatting>
        <x14:conditionalFormatting xmlns:xm="http://schemas.microsoft.com/office/excel/2006/main">
          <x14:cfRule type="iconSet" priority="17" id="{7ECF6753-8762-4D00-85DB-FBD6A0988AC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Y37:Z39</xm:sqref>
        </x14:conditionalFormatting>
        <x14:conditionalFormatting xmlns:xm="http://schemas.microsoft.com/office/excel/2006/main">
          <x14:cfRule type="iconSet" priority="16" id="{BEE552FE-BDE2-456E-8FB0-F2460CAB7F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Y40:Z42</xm:sqref>
        </x14:conditionalFormatting>
        <x14:conditionalFormatting xmlns:xm="http://schemas.microsoft.com/office/excel/2006/main">
          <x14:cfRule type="iconSet" priority="15" id="{E768504F-70B5-40A9-A78B-551CEC4432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Y43:Z45</xm:sqref>
        </x14:conditionalFormatting>
        <x14:conditionalFormatting xmlns:xm="http://schemas.microsoft.com/office/excel/2006/main">
          <x14:cfRule type="iconSet" priority="14" id="{F86C315F-84DD-48F5-BF1C-7DDB7E23A2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Y55:Z57 Z94:Z96</xm:sqref>
        </x14:conditionalFormatting>
        <x14:conditionalFormatting xmlns:xm="http://schemas.microsoft.com/office/excel/2006/main">
          <x14:cfRule type="iconSet" priority="12" id="{15DA8E38-9763-4B39-8A5A-05620D6A69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Y58:Z60</xm:sqref>
        </x14:conditionalFormatting>
        <x14:conditionalFormatting xmlns:xm="http://schemas.microsoft.com/office/excel/2006/main">
          <x14:cfRule type="iconSet" priority="11" id="{F2DA3CCD-5600-4539-8B13-5C9B521CAC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Y61:Z63</xm:sqref>
        </x14:conditionalFormatting>
        <x14:conditionalFormatting xmlns:xm="http://schemas.microsoft.com/office/excel/2006/main">
          <x14:cfRule type="iconSet" priority="10" id="{248136A7-6DEC-42A8-B627-FA61FC6971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Y64:Z66</xm:sqref>
        </x14:conditionalFormatting>
        <x14:conditionalFormatting xmlns:xm="http://schemas.microsoft.com/office/excel/2006/main">
          <x14:cfRule type="iconSet" priority="9" id="{4BD90CD2-FCE0-44BE-A622-899E144AB2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Y67:Z69</xm:sqref>
        </x14:conditionalFormatting>
        <x14:conditionalFormatting xmlns:xm="http://schemas.microsoft.com/office/excel/2006/main">
          <x14:cfRule type="iconSet" priority="8" id="{B8B35C92-C29B-4832-863A-21A8E00FAAE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Y70:Z72</xm:sqref>
        </x14:conditionalFormatting>
        <x14:conditionalFormatting xmlns:xm="http://schemas.microsoft.com/office/excel/2006/main">
          <x14:cfRule type="iconSet" priority="7" id="{901E2189-913E-47E6-99AA-C20EDF4C42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Y73:Z75</xm:sqref>
        </x14:conditionalFormatting>
        <x14:conditionalFormatting xmlns:xm="http://schemas.microsoft.com/office/excel/2006/main">
          <x14:cfRule type="iconSet" priority="6" id="{24A0638D-1B2F-4659-833A-60718FF663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Y76:Z78</xm:sqref>
        </x14:conditionalFormatting>
        <x14:conditionalFormatting xmlns:xm="http://schemas.microsoft.com/office/excel/2006/main">
          <x14:cfRule type="iconSet" priority="5" id="{00C6E70F-02FC-46CF-9C68-28B932AFB36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Y79:Z81</xm:sqref>
        </x14:conditionalFormatting>
        <x14:conditionalFormatting xmlns:xm="http://schemas.microsoft.com/office/excel/2006/main">
          <x14:cfRule type="iconSet" priority="4" id="{BA680006-A4BE-4D73-91C7-3212F2AECF5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Y82:Z84</xm:sqref>
        </x14:conditionalFormatting>
        <x14:conditionalFormatting xmlns:xm="http://schemas.microsoft.com/office/excel/2006/main">
          <x14:cfRule type="iconSet" priority="3" id="{A58819C4-329F-4C5B-9927-308021F580D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Y85:Z87</xm:sqref>
        </x14:conditionalFormatting>
        <x14:conditionalFormatting xmlns:xm="http://schemas.microsoft.com/office/excel/2006/main">
          <x14:cfRule type="iconSet" priority="2" id="{8F0A1B38-F5E7-418D-ACF2-A562B8B00D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Y88:Z90</xm:sqref>
        </x14:conditionalFormatting>
        <x14:conditionalFormatting xmlns:xm="http://schemas.microsoft.com/office/excel/2006/main">
          <x14:cfRule type="iconSet" priority="1" id="{D6D7592D-CFD7-47FB-BE8D-91EBB997A4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Y91:Z93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AC118"/>
  <sheetViews>
    <sheetView showGridLines="0" zoomScale="97" zoomScaleNormal="97" workbookViewId="0">
      <selection activeCell="J17" activeCellId="1" sqref="J7 J17"/>
    </sheetView>
  </sheetViews>
  <sheetFormatPr defaultRowHeight="15"/>
  <cols>
    <col min="1" max="1" width="2.85546875" customWidth="1"/>
    <col min="2" max="2" width="23" customWidth="1"/>
    <col min="3" max="5" width="12" customWidth="1"/>
    <col min="6" max="6" width="14.42578125" customWidth="1"/>
    <col min="7" max="8" width="12" customWidth="1"/>
    <col min="9" max="11" width="13.42578125" customWidth="1"/>
    <col min="12" max="12" width="13.5703125" customWidth="1"/>
    <col min="13" max="13" width="2.5703125" customWidth="1"/>
    <col min="14" max="15" width="10.28515625" customWidth="1"/>
    <col min="16" max="22" width="11.140625" customWidth="1"/>
    <col min="23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>
      <c r="A1" s="1" t="s">
        <v>71</v>
      </c>
    </row>
    <row r="2" spans="1:29">
      <c r="A2" s="1"/>
    </row>
    <row r="3" spans="1:29">
      <c r="A3" s="1" t="s">
        <v>21</v>
      </c>
      <c r="N3" s="1" t="s">
        <v>23</v>
      </c>
      <c r="Y3" s="1" t="str">
        <f>'7'!Y3</f>
        <v>VARIAÇÃO (JAN-DEZ)</v>
      </c>
    </row>
    <row r="4" spans="1:29" ht="15.75" thickBot="1"/>
    <row r="5" spans="1:29" ht="24" customHeight="1">
      <c r="A5" s="378" t="s">
        <v>78</v>
      </c>
      <c r="B5" s="469"/>
      <c r="C5" s="382">
        <v>2016</v>
      </c>
      <c r="D5" s="376">
        <v>2017</v>
      </c>
      <c r="E5" s="376">
        <v>2018</v>
      </c>
      <c r="F5" s="376">
        <v>2019</v>
      </c>
      <c r="G5" s="376">
        <v>2020</v>
      </c>
      <c r="H5" s="376">
        <v>2021</v>
      </c>
      <c r="I5" s="376">
        <v>2022</v>
      </c>
      <c r="J5" s="376">
        <v>2023</v>
      </c>
      <c r="K5" s="376">
        <v>2024</v>
      </c>
      <c r="L5" s="390">
        <v>2025</v>
      </c>
      <c r="N5" s="388">
        <v>2016</v>
      </c>
      <c r="O5" s="376">
        <v>2017</v>
      </c>
      <c r="P5" s="376">
        <v>2018</v>
      </c>
      <c r="Q5" s="376">
        <v>2019</v>
      </c>
      <c r="R5" s="376">
        <v>2020</v>
      </c>
      <c r="S5" s="376">
        <v>2021</v>
      </c>
      <c r="T5" s="376">
        <v>2022</v>
      </c>
      <c r="U5" s="376">
        <v>2023</v>
      </c>
      <c r="V5" s="376">
        <v>2024</v>
      </c>
      <c r="W5" s="441">
        <v>2025</v>
      </c>
      <c r="Y5" s="474" t="s">
        <v>87</v>
      </c>
      <c r="Z5" s="475"/>
    </row>
    <row r="6" spans="1:29" ht="20.25" customHeight="1" thickBot="1">
      <c r="A6" s="445"/>
      <c r="B6" s="470"/>
      <c r="C6" s="383"/>
      <c r="D6" s="377"/>
      <c r="E6" s="377"/>
      <c r="F6" s="377"/>
      <c r="G6" s="377"/>
      <c r="H6" s="377"/>
      <c r="I6" s="377"/>
      <c r="J6" s="377"/>
      <c r="K6" s="377"/>
      <c r="L6" s="391"/>
      <c r="N6" s="389"/>
      <c r="O6" s="377"/>
      <c r="P6" s="377"/>
      <c r="Q6" s="377"/>
      <c r="R6" s="377"/>
      <c r="S6" s="377"/>
      <c r="T6" s="377"/>
      <c r="U6" s="377"/>
      <c r="V6" s="377"/>
      <c r="W6" s="463"/>
      <c r="Y6" s="124" t="s">
        <v>0</v>
      </c>
      <c r="Z6" s="35" t="s">
        <v>37</v>
      </c>
    </row>
    <row r="7" spans="1:29" ht="20.100000000000001" customHeight="1" thickBot="1">
      <c r="A7" s="5" t="s">
        <v>36</v>
      </c>
      <c r="B7" s="6"/>
      <c r="C7" s="12">
        <f>SUM(C8:C16)</f>
        <v>73589682</v>
      </c>
      <c r="D7" s="13">
        <f>SUM(D8:D16)</f>
        <v>80208943</v>
      </c>
      <c r="E7" s="13">
        <f>SUM(E8:E16)</f>
        <v>81369316</v>
      </c>
      <c r="F7" s="13">
        <f>SUM(F8:F16)</f>
        <v>89195523</v>
      </c>
      <c r="G7" s="13">
        <f>SUM(G8:G16)</f>
        <v>49337605</v>
      </c>
      <c r="H7" s="13">
        <v>45824290</v>
      </c>
      <c r="I7" s="13">
        <v>77034374.99500002</v>
      </c>
      <c r="J7" s="13">
        <v>87971977.837999955</v>
      </c>
      <c r="K7" s="13">
        <v>96366487.733999997</v>
      </c>
      <c r="L7" s="14">
        <v>90192419.997000039</v>
      </c>
      <c r="M7" s="1"/>
      <c r="N7" s="128">
        <f t="shared" ref="N7:T7" si="0">C7/C28</f>
        <v>0.28645210339566635</v>
      </c>
      <c r="O7" s="19">
        <f t="shared" si="0"/>
        <v>0.29996382809659872</v>
      </c>
      <c r="P7" s="19">
        <f t="shared" si="0"/>
        <v>0.30810715382130371</v>
      </c>
      <c r="Q7" s="19">
        <f t="shared" si="0"/>
        <v>0.32051134028015688</v>
      </c>
      <c r="R7" s="206">
        <f t="shared" si="0"/>
        <v>0.19675932743408217</v>
      </c>
      <c r="S7" s="206">
        <f t="shared" si="0"/>
        <v>0.17975275068334365</v>
      </c>
      <c r="T7" s="206">
        <f t="shared" si="0"/>
        <v>0.27388011455741762</v>
      </c>
      <c r="U7" s="206">
        <f>J7/J28</f>
        <v>0.36916496099880225</v>
      </c>
      <c r="V7" s="206">
        <f>K7/K28</f>
        <v>0.39236475299850776</v>
      </c>
      <c r="W7" s="20">
        <f>L7/L28</f>
        <v>0.37851770866560425</v>
      </c>
      <c r="X7" s="1"/>
      <c r="Y7" s="61">
        <f>(L7-K7)/K7</f>
        <v>-6.4068618481169626E-2</v>
      </c>
      <c r="Z7" s="97">
        <f>(W7-V7)*100</f>
        <v>-1.3847044332903513</v>
      </c>
      <c r="AC7" s="1"/>
    </row>
    <row r="8" spans="1:29" ht="20.100000000000001" customHeight="1">
      <c r="A8" s="22"/>
      <c r="B8" s="135" t="s">
        <v>64</v>
      </c>
      <c r="C8" s="9">
        <v>37372619</v>
      </c>
      <c r="D8" s="10">
        <v>38873692</v>
      </c>
      <c r="E8" s="10">
        <v>39446321</v>
      </c>
      <c r="F8" s="32">
        <v>43511718</v>
      </c>
      <c r="G8" s="32">
        <v>24224823</v>
      </c>
      <c r="H8" s="32">
        <v>21788571</v>
      </c>
      <c r="I8" s="32">
        <v>37718870.447000004</v>
      </c>
      <c r="J8" s="32">
        <v>43652652.789999947</v>
      </c>
      <c r="K8" s="32">
        <v>45777994.323999994</v>
      </c>
      <c r="L8" s="11">
        <v>41143166.448000006</v>
      </c>
      <c r="N8" s="74">
        <f t="shared" ref="N8:N16" si="1">C8/$C$7</f>
        <v>0.50785134524701436</v>
      </c>
      <c r="O8" s="16">
        <f t="shared" ref="O8:O16" si="2">D8/$D$7</f>
        <v>0.48465533325878635</v>
      </c>
      <c r="P8" s="16">
        <f t="shared" ref="P8:P16" si="3">E8/$E$7</f>
        <v>0.4847812779942749</v>
      </c>
      <c r="Q8" s="34">
        <f t="shared" ref="Q8:Q16" si="4">F8/$F$7</f>
        <v>0.4878240133195923</v>
      </c>
      <c r="R8" s="34">
        <f t="shared" ref="R8:R16" si="5">G8/$G$7</f>
        <v>0.49100119472763221</v>
      </c>
      <c r="S8" s="34">
        <f t="shared" ref="S8:S16" si="6">H8/$H$7</f>
        <v>0.47548082032476663</v>
      </c>
      <c r="T8" s="34">
        <f t="shared" ref="T8:T16" si="7">I8/$I$7</f>
        <v>0.48963687249293814</v>
      </c>
      <c r="U8" s="34">
        <f>J8/$J$7</f>
        <v>0.49621088286074611</v>
      </c>
      <c r="V8" s="34">
        <f t="shared" ref="V8:V16" si="8">K8/$K$7</f>
        <v>0.47504060177393614</v>
      </c>
      <c r="W8" s="17">
        <f t="shared" ref="W8:W16" si="9">L8/$L$7</f>
        <v>0.45617100028326663</v>
      </c>
      <c r="Y8" s="103">
        <f t="shared" ref="Y8:Y37" si="10">(L8-K8)/K8</f>
        <v>-0.10124576107892279</v>
      </c>
      <c r="Z8" s="104">
        <f t="shared" ref="Z8:Z37" si="11">(W8-V8)*100</f>
        <v>-1.8869601490669519</v>
      </c>
    </row>
    <row r="9" spans="1:29" ht="20.100000000000001" customHeight="1">
      <c r="A9" s="22"/>
      <c r="B9" s="135" t="s">
        <v>65</v>
      </c>
      <c r="C9" s="9">
        <v>5996156</v>
      </c>
      <c r="D9" s="10">
        <v>7255381</v>
      </c>
      <c r="E9" s="10">
        <v>7833663</v>
      </c>
      <c r="F9" s="32">
        <v>8890691</v>
      </c>
      <c r="G9" s="32">
        <v>4710388</v>
      </c>
      <c r="H9" s="32">
        <v>4870698</v>
      </c>
      <c r="I9" s="32">
        <v>7948123.6699999981</v>
      </c>
      <c r="J9" s="32">
        <v>8387767.9280000012</v>
      </c>
      <c r="K9" s="32">
        <v>8672319.9559999984</v>
      </c>
      <c r="L9" s="11">
        <v>9062350.8110000007</v>
      </c>
      <c r="N9" s="74">
        <f t="shared" si="1"/>
        <v>8.1480933699373773E-2</v>
      </c>
      <c r="O9" s="16">
        <f t="shared" si="2"/>
        <v>9.0456010622157176E-2</v>
      </c>
      <c r="P9" s="16">
        <f t="shared" si="3"/>
        <v>9.6272936594428302E-2</v>
      </c>
      <c r="Q9" s="34">
        <f t="shared" si="4"/>
        <v>9.967642658477377E-2</v>
      </c>
      <c r="R9" s="34">
        <f t="shared" si="5"/>
        <v>9.5472571074335696E-2</v>
      </c>
      <c r="S9" s="34">
        <f t="shared" si="6"/>
        <v>0.10629074667605325</v>
      </c>
      <c r="T9" s="34">
        <f t="shared" si="7"/>
        <v>0.10317632447223564</v>
      </c>
      <c r="U9" s="34">
        <f t="shared" ref="U9:U16" si="12">J9/$J$7</f>
        <v>9.5345905982084908E-2</v>
      </c>
      <c r="V9" s="34">
        <f t="shared" si="8"/>
        <v>8.9993110259846409E-2</v>
      </c>
      <c r="W9" s="17">
        <f t="shared" si="9"/>
        <v>0.10047796490327492</v>
      </c>
      <c r="Y9" s="136">
        <f t="shared" si="10"/>
        <v>4.4974223388766582E-2</v>
      </c>
      <c r="Z9" s="100">
        <f t="shared" si="11"/>
        <v>1.0484854643428507</v>
      </c>
    </row>
    <row r="10" spans="1:29" ht="20.100000000000001" customHeight="1">
      <c r="A10" s="22"/>
      <c r="B10" s="135" t="s">
        <v>72</v>
      </c>
      <c r="C10" s="9">
        <v>34002</v>
      </c>
      <c r="D10" s="10">
        <v>46873</v>
      </c>
      <c r="E10" s="10">
        <v>70780</v>
      </c>
      <c r="F10" s="32">
        <v>43940</v>
      </c>
      <c r="G10" s="32">
        <v>37473</v>
      </c>
      <c r="H10" s="32">
        <v>26994</v>
      </c>
      <c r="I10" s="32">
        <v>14631.992999999997</v>
      </c>
      <c r="J10" s="32">
        <v>14415.353000000001</v>
      </c>
      <c r="K10" s="32">
        <v>1890.3520000000001</v>
      </c>
      <c r="L10" s="11"/>
      <c r="N10" s="74">
        <f t="shared" si="1"/>
        <v>4.6204847032767449E-4</v>
      </c>
      <c r="O10" s="16">
        <f t="shared" si="2"/>
        <v>5.843862074083186E-4</v>
      </c>
      <c r="P10" s="16">
        <f t="shared" si="3"/>
        <v>8.698610665474932E-4</v>
      </c>
      <c r="Q10" s="34">
        <f t="shared" si="4"/>
        <v>4.9262562202813701E-4</v>
      </c>
      <c r="R10" s="34">
        <f t="shared" si="5"/>
        <v>7.595220724637931E-4</v>
      </c>
      <c r="S10" s="34">
        <f t="shared" si="6"/>
        <v>5.8907623009543631E-4</v>
      </c>
      <c r="T10" s="34">
        <f t="shared" si="7"/>
        <v>1.8994108800064516E-4</v>
      </c>
      <c r="U10" s="34">
        <f t="shared" si="12"/>
        <v>1.6386300904301386E-4</v>
      </c>
      <c r="V10" s="34">
        <f t="shared" si="8"/>
        <v>1.9616279937668068E-5</v>
      </c>
      <c r="W10" s="17">
        <f t="shared" si="9"/>
        <v>0</v>
      </c>
      <c r="Y10" s="136">
        <f t="shared" si="10"/>
        <v>-1</v>
      </c>
      <c r="Z10" s="100">
        <f t="shared" si="11"/>
        <v>-1.9616279937668068E-3</v>
      </c>
      <c r="AC10" s="1"/>
    </row>
    <row r="11" spans="1:29" ht="20.100000000000001" customHeight="1">
      <c r="A11" s="22"/>
      <c r="B11" s="135" t="s">
        <v>66</v>
      </c>
      <c r="C11" s="9">
        <v>27432812</v>
      </c>
      <c r="D11" s="10">
        <v>30749453</v>
      </c>
      <c r="E11" s="10">
        <v>30888329</v>
      </c>
      <c r="F11" s="32">
        <v>33714237</v>
      </c>
      <c r="G11" s="32">
        <v>18372080</v>
      </c>
      <c r="H11" s="32">
        <v>17489523</v>
      </c>
      <c r="I11" s="32">
        <v>28589938.330000009</v>
      </c>
      <c r="J11" s="32">
        <v>32273381.658999994</v>
      </c>
      <c r="K11" s="32">
        <v>38872154.685999997</v>
      </c>
      <c r="L11" s="11">
        <v>37369950.30500003</v>
      </c>
      <c r="N11" s="74">
        <f t="shared" si="1"/>
        <v>0.37278068411818926</v>
      </c>
      <c r="O11" s="16">
        <f t="shared" si="2"/>
        <v>0.38336688964969906</v>
      </c>
      <c r="P11" s="16">
        <f t="shared" si="3"/>
        <v>0.37960659519369683</v>
      </c>
      <c r="Q11" s="34">
        <f t="shared" si="4"/>
        <v>0.37798126930653236</v>
      </c>
      <c r="R11" s="34">
        <f t="shared" si="5"/>
        <v>0.37237478389962381</v>
      </c>
      <c r="S11" s="34">
        <f t="shared" si="6"/>
        <v>0.38166489868146347</v>
      </c>
      <c r="T11" s="34">
        <f t="shared" si="7"/>
        <v>0.37113221638853644</v>
      </c>
      <c r="U11" s="34">
        <f t="shared" si="12"/>
        <v>0.36685979390427365</v>
      </c>
      <c r="V11" s="34">
        <f t="shared" si="8"/>
        <v>0.40337834863608019</v>
      </c>
      <c r="W11" s="17">
        <f t="shared" si="9"/>
        <v>0.41433582008602299</v>
      </c>
      <c r="Y11" s="136">
        <f t="shared" si="10"/>
        <v>-3.8644741798709553E-2</v>
      </c>
      <c r="Z11" s="100">
        <f t="shared" si="11"/>
        <v>1.0957471449942802</v>
      </c>
    </row>
    <row r="12" spans="1:29" ht="20.100000000000001" customHeight="1">
      <c r="A12" s="22"/>
      <c r="B12" t="s">
        <v>67</v>
      </c>
      <c r="C12" s="9">
        <v>2421840</v>
      </c>
      <c r="D12" s="10">
        <v>3115619</v>
      </c>
      <c r="E12" s="10">
        <v>2990272</v>
      </c>
      <c r="F12" s="32">
        <v>2675500</v>
      </c>
      <c r="G12" s="32">
        <v>1749341</v>
      </c>
      <c r="H12" s="32">
        <v>1424798</v>
      </c>
      <c r="I12" s="32">
        <v>2405405.6720000017</v>
      </c>
      <c r="J12" s="32">
        <v>3206255.9079999998</v>
      </c>
      <c r="K12" s="32">
        <v>2635371.8319999999</v>
      </c>
      <c r="L12" s="11">
        <v>2206096.5659999996</v>
      </c>
      <c r="N12" s="74">
        <f t="shared" si="1"/>
        <v>3.2910048449455186E-2</v>
      </c>
      <c r="O12" s="16">
        <f t="shared" si="2"/>
        <v>3.8843785785831884E-2</v>
      </c>
      <c r="P12" s="16">
        <f t="shared" si="3"/>
        <v>3.6749381056613524E-2</v>
      </c>
      <c r="Q12" s="34">
        <f t="shared" si="4"/>
        <v>2.9995900130548033E-2</v>
      </c>
      <c r="R12" s="34">
        <f t="shared" si="5"/>
        <v>3.5456544759316956E-2</v>
      </c>
      <c r="S12" s="34">
        <f t="shared" si="6"/>
        <v>3.1092636678058734E-2</v>
      </c>
      <c r="T12" s="34">
        <f t="shared" si="7"/>
        <v>3.1225094928804532E-2</v>
      </c>
      <c r="U12" s="34">
        <f t="shared" si="12"/>
        <v>3.6446331966121161E-2</v>
      </c>
      <c r="V12" s="34">
        <f t="shared" si="8"/>
        <v>2.7347389055772227E-2</v>
      </c>
      <c r="W12" s="17">
        <f t="shared" si="9"/>
        <v>2.4459888825173762E-2</v>
      </c>
      <c r="Y12" s="136">
        <f t="shared" si="10"/>
        <v>-0.1628898285955423</v>
      </c>
      <c r="Z12" s="100">
        <f t="shared" si="11"/>
        <v>-0.28875002305984654</v>
      </c>
    </row>
    <row r="13" spans="1:29" ht="20.100000000000001" customHeight="1">
      <c r="A13" s="22"/>
      <c r="B13" s="135" t="s">
        <v>81</v>
      </c>
      <c r="C13" s="9">
        <v>0</v>
      </c>
      <c r="D13" s="10">
        <v>0</v>
      </c>
      <c r="E13" s="10">
        <v>0</v>
      </c>
      <c r="F13" s="32">
        <v>0</v>
      </c>
      <c r="G13" s="32">
        <v>0</v>
      </c>
      <c r="H13" s="32">
        <v>6760</v>
      </c>
      <c r="I13" s="32">
        <v>5641.3560000000007</v>
      </c>
      <c r="J13" s="32">
        <v>7866.38</v>
      </c>
      <c r="K13" s="32">
        <v>6696.1759999999995</v>
      </c>
      <c r="L13" s="11">
        <v>12647.785000000002</v>
      </c>
      <c r="N13" s="74">
        <f t="shared" si="1"/>
        <v>0</v>
      </c>
      <c r="O13" s="16">
        <f t="shared" si="2"/>
        <v>0</v>
      </c>
      <c r="P13" s="16">
        <f t="shared" si="3"/>
        <v>0</v>
      </c>
      <c r="Q13" s="34">
        <f t="shared" si="4"/>
        <v>0</v>
      </c>
      <c r="R13" s="34">
        <f t="shared" si="5"/>
        <v>0</v>
      </c>
      <c r="S13" s="34">
        <f t="shared" si="6"/>
        <v>1.4752001613118284E-4</v>
      </c>
      <c r="T13" s="34">
        <f t="shared" si="7"/>
        <v>7.3231670930881928E-5</v>
      </c>
      <c r="U13" s="34">
        <f t="shared" si="12"/>
        <v>8.9419155887183837E-5</v>
      </c>
      <c r="V13" s="34">
        <f t="shared" si="8"/>
        <v>6.9486562781902208E-5</v>
      </c>
      <c r="W13" s="17">
        <f t="shared" si="9"/>
        <v>1.402311302925533E-4</v>
      </c>
      <c r="Y13" s="136">
        <f t="shared" si="10"/>
        <v>0.88880713410161305</v>
      </c>
      <c r="Z13" s="100">
        <f t="shared" si="11"/>
        <v>7.0744567510651092E-3</v>
      </c>
    </row>
    <row r="14" spans="1:29" ht="20.100000000000001" customHeight="1">
      <c r="A14" s="22"/>
      <c r="B14" t="s">
        <v>68</v>
      </c>
      <c r="C14" s="9">
        <v>0</v>
      </c>
      <c r="D14" s="10">
        <v>0</v>
      </c>
      <c r="E14" s="10">
        <v>0</v>
      </c>
      <c r="F14" s="32">
        <v>1164</v>
      </c>
      <c r="G14" s="32">
        <v>537</v>
      </c>
      <c r="H14" s="32">
        <v>0</v>
      </c>
      <c r="I14" s="32"/>
      <c r="J14" s="32">
        <v>296.35500000000002</v>
      </c>
      <c r="K14" s="32">
        <v>2479.4070000000002</v>
      </c>
      <c r="L14" s="11">
        <v>108869.95</v>
      </c>
      <c r="N14" s="74">
        <f t="shared" si="1"/>
        <v>0</v>
      </c>
      <c r="O14" s="16">
        <f t="shared" si="2"/>
        <v>0</v>
      </c>
      <c r="P14" s="16">
        <f t="shared" si="3"/>
        <v>0</v>
      </c>
      <c r="Q14" s="34">
        <f t="shared" si="4"/>
        <v>1.3049982340481371E-5</v>
      </c>
      <c r="R14" s="34">
        <f t="shared" si="5"/>
        <v>1.0884192696422942E-5</v>
      </c>
      <c r="S14" s="34">
        <f t="shared" si="6"/>
        <v>0</v>
      </c>
      <c r="T14" s="34">
        <f t="shared" si="7"/>
        <v>0</v>
      </c>
      <c r="U14" s="34">
        <f t="shared" si="12"/>
        <v>3.3687431757614518E-6</v>
      </c>
      <c r="V14" s="34">
        <f t="shared" si="8"/>
        <v>2.5728933971775507E-5</v>
      </c>
      <c r="W14" s="17">
        <f t="shared" si="9"/>
        <v>1.2070853626460097E-3</v>
      </c>
      <c r="Y14" s="136">
        <f t="shared" si="10"/>
        <v>42.909672756429252</v>
      </c>
      <c r="Z14" s="100">
        <f t="shared" si="11"/>
        <v>0.11813564286742341</v>
      </c>
      <c r="AC14" s="1"/>
    </row>
    <row r="15" spans="1:29" ht="20.100000000000001" customHeight="1">
      <c r="A15" s="22"/>
      <c r="B15" t="s">
        <v>69</v>
      </c>
      <c r="C15" s="9">
        <v>0</v>
      </c>
      <c r="D15" s="10">
        <v>0</v>
      </c>
      <c r="E15" s="10">
        <v>0</v>
      </c>
      <c r="F15" s="32">
        <v>0</v>
      </c>
      <c r="G15" s="32">
        <v>0</v>
      </c>
      <c r="H15" s="32">
        <v>0</v>
      </c>
      <c r="I15" s="32"/>
      <c r="J15" s="32"/>
      <c r="K15" s="32"/>
      <c r="L15" s="11"/>
      <c r="N15" s="74">
        <f t="shared" si="1"/>
        <v>0</v>
      </c>
      <c r="O15" s="16">
        <f t="shared" si="2"/>
        <v>0</v>
      </c>
      <c r="P15" s="16">
        <f t="shared" si="3"/>
        <v>0</v>
      </c>
      <c r="Q15" s="34">
        <f t="shared" si="4"/>
        <v>0</v>
      </c>
      <c r="R15" s="34">
        <f t="shared" si="5"/>
        <v>0</v>
      </c>
      <c r="S15" s="34">
        <f t="shared" si="6"/>
        <v>0</v>
      </c>
      <c r="T15" s="34">
        <f t="shared" si="7"/>
        <v>0</v>
      </c>
      <c r="U15" s="34">
        <f t="shared" si="12"/>
        <v>0</v>
      </c>
      <c r="V15" s="34">
        <f t="shared" si="8"/>
        <v>0</v>
      </c>
      <c r="W15" s="17">
        <f t="shared" si="9"/>
        <v>0</v>
      </c>
      <c r="Y15" s="136"/>
      <c r="Z15" s="100">
        <f t="shared" si="11"/>
        <v>0</v>
      </c>
    </row>
    <row r="16" spans="1:29" ht="20.100000000000001" customHeight="1" thickBot="1">
      <c r="A16" s="22"/>
      <c r="B16" t="s">
        <v>70</v>
      </c>
      <c r="C16" s="9">
        <v>332253</v>
      </c>
      <c r="D16" s="10">
        <v>167925</v>
      </c>
      <c r="E16" s="10">
        <v>139951</v>
      </c>
      <c r="F16" s="32">
        <v>358273</v>
      </c>
      <c r="G16" s="32">
        <v>242963</v>
      </c>
      <c r="H16" s="32">
        <v>216946</v>
      </c>
      <c r="I16" s="32">
        <v>351763.527</v>
      </c>
      <c r="J16" s="32">
        <v>429341.46500000003</v>
      </c>
      <c r="K16" s="32">
        <v>397581.00100000016</v>
      </c>
      <c r="L16" s="11">
        <v>289338.13200000004</v>
      </c>
      <c r="N16" s="74">
        <f t="shared" si="1"/>
        <v>4.5149400156396929E-3</v>
      </c>
      <c r="O16" s="16">
        <f t="shared" si="2"/>
        <v>2.093594476117208E-3</v>
      </c>
      <c r="P16" s="16">
        <f t="shared" si="3"/>
        <v>1.7199480944389406E-3</v>
      </c>
      <c r="Q16" s="34">
        <f t="shared" si="4"/>
        <v>4.0167150541849505E-3</v>
      </c>
      <c r="R16" s="34">
        <f t="shared" si="5"/>
        <v>4.9244992739311119E-3</v>
      </c>
      <c r="S16" s="34">
        <f t="shared" si="6"/>
        <v>4.7343013934313003E-3</v>
      </c>
      <c r="T16" s="34">
        <f t="shared" si="7"/>
        <v>4.566318958553652E-3</v>
      </c>
      <c r="U16" s="34">
        <f t="shared" si="12"/>
        <v>4.8804343786680643E-3</v>
      </c>
      <c r="V16" s="34">
        <f t="shared" si="8"/>
        <v>4.1257184976736033E-3</v>
      </c>
      <c r="W16" s="17">
        <f t="shared" si="9"/>
        <v>3.2080094093231331E-3</v>
      </c>
      <c r="Y16" s="136">
        <f t="shared" si="10"/>
        <v>-0.27225362562030492</v>
      </c>
      <c r="Z16" s="100">
        <f t="shared" si="11"/>
        <v>-9.1770908835047016E-2</v>
      </c>
    </row>
    <row r="17" spans="1:29" ht="20.100000000000001" customHeight="1" thickBot="1">
      <c r="A17" s="5" t="s">
        <v>35</v>
      </c>
      <c r="B17" s="6"/>
      <c r="C17" s="12">
        <f>SUM(C18:C27)</f>
        <v>183310795</v>
      </c>
      <c r="D17" s="13">
        <f>SUM(D18:D27)</f>
        <v>187186441</v>
      </c>
      <c r="E17" s="13">
        <f t="shared" ref="E17:G17" si="13">SUM(E18:E27)</f>
        <v>182724896</v>
      </c>
      <c r="F17" s="13">
        <f t="shared" si="13"/>
        <v>189095794</v>
      </c>
      <c r="G17" s="13">
        <f t="shared" si="13"/>
        <v>201413430</v>
      </c>
      <c r="H17" s="13">
        <v>209105272</v>
      </c>
      <c r="I17" s="13">
        <v>204236045.52999997</v>
      </c>
      <c r="J17" s="13">
        <v>150327934.48300001</v>
      </c>
      <c r="K17" s="13">
        <v>149237856.1769999</v>
      </c>
      <c r="L17" s="14">
        <v>148085520.3269999</v>
      </c>
      <c r="M17" s="1"/>
      <c r="N17" s="128">
        <f t="shared" ref="N17:T17" si="14">C17/C28</f>
        <v>0.71354789660433371</v>
      </c>
      <c r="O17" s="19">
        <f t="shared" si="14"/>
        <v>0.70003617190340128</v>
      </c>
      <c r="P17" s="19">
        <f t="shared" si="14"/>
        <v>0.69189284617869629</v>
      </c>
      <c r="Q17" s="19">
        <f t="shared" si="14"/>
        <v>0.67948865971984318</v>
      </c>
      <c r="R17" s="206">
        <f t="shared" si="14"/>
        <v>0.8032406725659178</v>
      </c>
      <c r="S17" s="206">
        <f t="shared" si="14"/>
        <v>0.82024724931665638</v>
      </c>
      <c r="T17" s="206">
        <f t="shared" si="14"/>
        <v>0.72611988544258244</v>
      </c>
      <c r="U17" s="206">
        <f>J17/J28</f>
        <v>0.63083503900119764</v>
      </c>
      <c r="V17" s="206">
        <f>K17/K28</f>
        <v>0.60763524700149252</v>
      </c>
      <c r="W17" s="20">
        <f>L17/L28</f>
        <v>0.62148229133439581</v>
      </c>
      <c r="X17" s="1"/>
      <c r="Y17" s="61">
        <f t="shared" si="10"/>
        <v>-7.7214714786126007E-3</v>
      </c>
      <c r="Z17" s="97">
        <f t="shared" si="11"/>
        <v>1.3847044332903291</v>
      </c>
      <c r="AC17" s="24"/>
    </row>
    <row r="18" spans="1:29" ht="20.100000000000001" customHeight="1">
      <c r="A18" s="22"/>
      <c r="B18" t="s">
        <v>64</v>
      </c>
      <c r="C18" s="9">
        <v>63208159</v>
      </c>
      <c r="D18" s="10">
        <v>65750811</v>
      </c>
      <c r="E18" s="10">
        <v>62925601</v>
      </c>
      <c r="F18" s="32">
        <v>68442945</v>
      </c>
      <c r="G18" s="32">
        <v>75276705</v>
      </c>
      <c r="H18" s="32">
        <v>74756891</v>
      </c>
      <c r="I18" s="249">
        <v>71442444.871999964</v>
      </c>
      <c r="J18" s="249">
        <v>54618309.068999968</v>
      </c>
      <c r="K18" s="249">
        <v>53219238.504999988</v>
      </c>
      <c r="L18" s="152">
        <v>52722800.141999975</v>
      </c>
      <c r="N18" s="74">
        <f t="shared" ref="N18:N27" si="15">C18/$C$17</f>
        <v>0.34481416656340397</v>
      </c>
      <c r="O18" s="16">
        <f t="shared" ref="O18:O27" si="16">D18/$D$17</f>
        <v>0.35125840658512225</v>
      </c>
      <c r="P18" s="16">
        <f t="shared" ref="P18:P27" si="17">E18/$E$17</f>
        <v>0.34437343994985775</v>
      </c>
      <c r="Q18" s="34">
        <f t="shared" ref="Q18:Q27" si="18">F18/$F$17</f>
        <v>0.36194853175845887</v>
      </c>
      <c r="R18" s="34">
        <f t="shared" ref="R18:R27" si="19">G18/$G$17</f>
        <v>0.37374223258101508</v>
      </c>
      <c r="S18" s="34">
        <f t="shared" ref="S18:S27" si="20">H18/$H$17</f>
        <v>0.35750839892740727</v>
      </c>
      <c r="T18" s="34">
        <f t="shared" ref="T18:T27" si="21">I18/$I$17</f>
        <v>0.34980331060858633</v>
      </c>
      <c r="U18" s="34">
        <f>J18/$J$17</f>
        <v>0.36332774249071143</v>
      </c>
      <c r="V18" s="34">
        <f t="shared" ref="V18:V24" si="22">K18/$K$17</f>
        <v>0.3566068279745363</v>
      </c>
      <c r="W18" s="17">
        <f t="shared" ref="W18:W24" si="23">L18/$L$17</f>
        <v>0.35602940804461092</v>
      </c>
      <c r="Y18" s="103">
        <f t="shared" si="10"/>
        <v>-9.3281748658123349E-3</v>
      </c>
      <c r="Z18" s="104">
        <f t="shared" si="11"/>
        <v>-5.7741992992538238E-2</v>
      </c>
      <c r="AC18" s="2"/>
    </row>
    <row r="19" spans="1:29" ht="20.100000000000001" customHeight="1">
      <c r="A19" s="22"/>
      <c r="B19" t="s">
        <v>65</v>
      </c>
      <c r="C19" s="9">
        <v>56768</v>
      </c>
      <c r="D19" s="10">
        <v>44015</v>
      </c>
      <c r="E19" s="10">
        <v>22043</v>
      </c>
      <c r="F19" s="32">
        <v>50944</v>
      </c>
      <c r="G19" s="32">
        <v>44500</v>
      </c>
      <c r="H19" s="32">
        <v>23703</v>
      </c>
      <c r="I19" s="10">
        <v>293499.55899999983</v>
      </c>
      <c r="J19" s="10">
        <v>214368.46699999998</v>
      </c>
      <c r="K19" s="10">
        <v>264010.35499999998</v>
      </c>
      <c r="L19" s="152">
        <v>213612.85699999999</v>
      </c>
      <c r="N19" s="74">
        <f t="shared" si="15"/>
        <v>3.0968170750664194E-4</v>
      </c>
      <c r="O19" s="16">
        <f t="shared" si="16"/>
        <v>2.3513989456105957E-4</v>
      </c>
      <c r="P19" s="16">
        <f t="shared" si="17"/>
        <v>1.2063490242730799E-4</v>
      </c>
      <c r="Q19" s="34">
        <f t="shared" si="18"/>
        <v>2.6940842481139478E-4</v>
      </c>
      <c r="R19" s="34">
        <f t="shared" si="19"/>
        <v>2.2093859381670824E-4</v>
      </c>
      <c r="S19" s="34">
        <f t="shared" si="20"/>
        <v>1.1335438735375356E-4</v>
      </c>
      <c r="T19" s="34">
        <f t="shared" si="21"/>
        <v>1.4370605259143056E-3</v>
      </c>
      <c r="U19" s="34">
        <f t="shared" ref="U19:U24" si="24">J19/$J$17</f>
        <v>1.4260055374088975E-3</v>
      </c>
      <c r="V19" s="34">
        <f t="shared" si="22"/>
        <v>1.7690575418537035E-3</v>
      </c>
      <c r="W19" s="17">
        <f t="shared" si="23"/>
        <v>1.4424965825713665E-3</v>
      </c>
      <c r="Y19" s="136">
        <f t="shared" si="10"/>
        <v>-0.19089212618194462</v>
      </c>
      <c r="Z19" s="100">
        <f t="shared" si="11"/>
        <v>-3.2656095928233701E-2</v>
      </c>
      <c r="AC19" s="2"/>
    </row>
    <row r="20" spans="1:29" ht="20.100000000000001" customHeight="1">
      <c r="A20" s="22"/>
      <c r="B20" t="s">
        <v>72</v>
      </c>
      <c r="C20" s="9">
        <v>0</v>
      </c>
      <c r="D20" s="10">
        <v>0</v>
      </c>
      <c r="E20" s="10">
        <v>0</v>
      </c>
      <c r="F20" s="32">
        <v>194</v>
      </c>
      <c r="G20" s="32">
        <v>2024</v>
      </c>
      <c r="H20" s="32">
        <v>142</v>
      </c>
      <c r="I20" s="10"/>
      <c r="J20" s="10"/>
      <c r="K20" s="10"/>
      <c r="L20" s="152"/>
      <c r="N20" s="74">
        <f t="shared" si="15"/>
        <v>0</v>
      </c>
      <c r="O20" s="16">
        <f t="shared" si="16"/>
        <v>0</v>
      </c>
      <c r="P20" s="16">
        <f t="shared" si="17"/>
        <v>0</v>
      </c>
      <c r="Q20" s="34">
        <f t="shared" si="18"/>
        <v>1.0259350348109805E-6</v>
      </c>
      <c r="R20" s="34">
        <f t="shared" si="19"/>
        <v>1.0048982334494775E-5</v>
      </c>
      <c r="S20" s="34">
        <f t="shared" si="20"/>
        <v>6.7908378704100777E-7</v>
      </c>
      <c r="T20" s="34">
        <f t="shared" si="21"/>
        <v>0</v>
      </c>
      <c r="U20" s="34">
        <f t="shared" si="24"/>
        <v>0</v>
      </c>
      <c r="V20" s="34">
        <f t="shared" si="22"/>
        <v>0</v>
      </c>
      <c r="W20" s="17">
        <f t="shared" si="23"/>
        <v>0</v>
      </c>
      <c r="Y20" s="136"/>
      <c r="Z20" s="100">
        <f t="shared" si="11"/>
        <v>0</v>
      </c>
      <c r="AC20" s="24"/>
    </row>
    <row r="21" spans="1:29" ht="20.100000000000001" customHeight="1">
      <c r="A21" s="22"/>
      <c r="B21" t="s">
        <v>66</v>
      </c>
      <c r="C21" s="9">
        <v>90178750</v>
      </c>
      <c r="D21" s="10">
        <v>92438841</v>
      </c>
      <c r="E21" s="10">
        <v>93287385</v>
      </c>
      <c r="F21" s="32">
        <v>95011875</v>
      </c>
      <c r="G21" s="32">
        <v>98720523</v>
      </c>
      <c r="H21" s="32">
        <v>105986244</v>
      </c>
      <c r="I21" s="10">
        <v>105363400.17900001</v>
      </c>
      <c r="J21" s="10">
        <v>73672860.323000059</v>
      </c>
      <c r="K21" s="10">
        <v>74353854.637999907</v>
      </c>
      <c r="L21" s="152">
        <v>75181213.304999933</v>
      </c>
      <c r="N21" s="74">
        <f t="shared" si="15"/>
        <v>0.49194456878548803</v>
      </c>
      <c r="O21" s="16">
        <f t="shared" si="16"/>
        <v>0.49383299616236626</v>
      </c>
      <c r="P21" s="16">
        <f t="shared" si="17"/>
        <v>0.51053461811793832</v>
      </c>
      <c r="Q21" s="34">
        <f t="shared" si="18"/>
        <v>0.50245366642052336</v>
      </c>
      <c r="R21" s="34">
        <f t="shared" si="19"/>
        <v>0.49013873106674166</v>
      </c>
      <c r="S21" s="34">
        <f t="shared" si="20"/>
        <v>0.50685591513924144</v>
      </c>
      <c r="T21" s="34">
        <f t="shared" si="21"/>
        <v>0.51589032634067189</v>
      </c>
      <c r="U21" s="34">
        <f t="shared" si="24"/>
        <v>0.49008097248440163</v>
      </c>
      <c r="V21" s="34">
        <f t="shared" si="22"/>
        <v>0.49822381896061507</v>
      </c>
      <c r="W21" s="17">
        <f t="shared" si="23"/>
        <v>0.50768780863237717</v>
      </c>
      <c r="Y21" s="136">
        <f t="shared" si="10"/>
        <v>1.1127313722040561E-2</v>
      </c>
      <c r="Z21" s="100">
        <f t="shared" si="11"/>
        <v>0.94639896717620964</v>
      </c>
      <c r="AC21" s="2"/>
    </row>
    <row r="22" spans="1:29" ht="20.100000000000001" customHeight="1">
      <c r="A22" s="22"/>
      <c r="B22" t="s">
        <v>67</v>
      </c>
      <c r="C22" s="9">
        <v>4165670</v>
      </c>
      <c r="D22" s="10">
        <v>4672073</v>
      </c>
      <c r="E22" s="10">
        <v>3977355</v>
      </c>
      <c r="F22" s="32">
        <v>3743966</v>
      </c>
      <c r="G22" s="32">
        <v>4230134</v>
      </c>
      <c r="H22" s="32">
        <v>4582037</v>
      </c>
      <c r="I22" s="10">
        <v>4152545.3280000011</v>
      </c>
      <c r="J22" s="10">
        <v>4017069.9250000012</v>
      </c>
      <c r="K22" s="10">
        <v>4087129.3079999997</v>
      </c>
      <c r="L22" s="152">
        <v>3738894.4300000006</v>
      </c>
      <c r="N22" s="74">
        <f t="shared" si="15"/>
        <v>2.2724630047019325E-2</v>
      </c>
      <c r="O22" s="16">
        <f t="shared" si="16"/>
        <v>2.4959462742282706E-2</v>
      </c>
      <c r="P22" s="16">
        <f t="shared" si="17"/>
        <v>2.1766902524328158E-2</v>
      </c>
      <c r="Q22" s="34">
        <f t="shared" si="18"/>
        <v>1.9799308703820243E-2</v>
      </c>
      <c r="R22" s="34">
        <f t="shared" si="19"/>
        <v>2.1002243991376346E-2</v>
      </c>
      <c r="S22" s="34">
        <f t="shared" si="20"/>
        <v>2.1912584776915621E-2</v>
      </c>
      <c r="T22" s="34">
        <f t="shared" si="21"/>
        <v>2.0332088379521818E-2</v>
      </c>
      <c r="U22" s="34">
        <f t="shared" si="24"/>
        <v>2.6722045631873401E-2</v>
      </c>
      <c r="V22" s="34">
        <f t="shared" si="22"/>
        <v>2.7386679309789604E-2</v>
      </c>
      <c r="W22" s="17">
        <f t="shared" si="23"/>
        <v>2.5248210775394096E-2</v>
      </c>
      <c r="Y22" s="136">
        <f t="shared" si="10"/>
        <v>-8.5202804158502315E-2</v>
      </c>
      <c r="Z22" s="100">
        <f t="shared" si="11"/>
        <v>-0.21384685343955079</v>
      </c>
      <c r="AC22" s="2"/>
    </row>
    <row r="23" spans="1:29" ht="20.100000000000001" customHeight="1">
      <c r="A23" s="22"/>
      <c r="B23" t="s">
        <v>81</v>
      </c>
      <c r="C23" s="9">
        <v>0</v>
      </c>
      <c r="D23" s="10">
        <v>0</v>
      </c>
      <c r="E23" s="10">
        <v>0</v>
      </c>
      <c r="F23" s="32">
        <v>0</v>
      </c>
      <c r="G23" s="32">
        <v>0</v>
      </c>
      <c r="H23" s="32">
        <v>18648</v>
      </c>
      <c r="I23" s="10">
        <v>44621.919999999998</v>
      </c>
      <c r="J23" s="10">
        <v>21404.808000000005</v>
      </c>
      <c r="K23" s="10">
        <v>20842.179000000004</v>
      </c>
      <c r="L23" s="152">
        <v>18310.764999999996</v>
      </c>
      <c r="N23" s="74">
        <f t="shared" si="15"/>
        <v>0</v>
      </c>
      <c r="O23" s="16">
        <f t="shared" si="16"/>
        <v>0</v>
      </c>
      <c r="P23" s="16">
        <f t="shared" si="17"/>
        <v>0</v>
      </c>
      <c r="Q23" s="34">
        <f t="shared" si="18"/>
        <v>0</v>
      </c>
      <c r="R23" s="34">
        <f t="shared" si="19"/>
        <v>0</v>
      </c>
      <c r="S23" s="34">
        <f t="shared" si="20"/>
        <v>8.9179960991131772E-5</v>
      </c>
      <c r="T23" s="34">
        <f t="shared" si="21"/>
        <v>2.1848209939731496E-4</v>
      </c>
      <c r="U23" s="34">
        <f t="shared" si="24"/>
        <v>1.4238742834865858E-4</v>
      </c>
      <c r="V23" s="34">
        <f t="shared" si="22"/>
        <v>1.3965745377151926E-4</v>
      </c>
      <c r="W23" s="17">
        <f t="shared" si="23"/>
        <v>1.2364993525070163E-4</v>
      </c>
      <c r="Y23" s="136">
        <f t="shared" si="10"/>
        <v>-0.12145630262555597</v>
      </c>
      <c r="Z23" s="100">
        <f t="shared" si="11"/>
        <v>-1.6007518520817629E-3</v>
      </c>
      <c r="AC23" s="2"/>
    </row>
    <row r="24" spans="1:29" ht="20.100000000000001" customHeight="1">
      <c r="A24" s="22"/>
      <c r="B24" t="s">
        <v>68</v>
      </c>
      <c r="C24" s="9">
        <v>0</v>
      </c>
      <c r="D24" s="10">
        <v>0</v>
      </c>
      <c r="E24" s="10">
        <v>266</v>
      </c>
      <c r="F24" s="32">
        <v>221</v>
      </c>
      <c r="G24" s="32">
        <v>39</v>
      </c>
      <c r="H24" s="32">
        <v>1021</v>
      </c>
      <c r="I24" s="10">
        <v>1179.998</v>
      </c>
      <c r="J24" s="10">
        <v>9203.9009999999998</v>
      </c>
      <c r="K24" s="10">
        <v>15763.743999999999</v>
      </c>
      <c r="L24" s="152">
        <v>17686.937999999998</v>
      </c>
      <c r="N24" s="74">
        <f t="shared" si="15"/>
        <v>0</v>
      </c>
      <c r="O24" s="16">
        <f t="shared" si="16"/>
        <v>0</v>
      </c>
      <c r="P24" s="16">
        <f t="shared" si="17"/>
        <v>1.455740327798572E-6</v>
      </c>
      <c r="Q24" s="34">
        <f t="shared" si="18"/>
        <v>1.1687198076970449E-6</v>
      </c>
      <c r="R24" s="34">
        <f t="shared" si="19"/>
        <v>1.9363157660340723E-7</v>
      </c>
      <c r="S24" s="34">
        <f t="shared" si="20"/>
        <v>4.8827080744286547E-6</v>
      </c>
      <c r="T24" s="34">
        <f t="shared" si="21"/>
        <v>5.7776187202306146E-6</v>
      </c>
      <c r="U24" s="34">
        <f t="shared" si="24"/>
        <v>6.1225487010471973E-5</v>
      </c>
      <c r="V24" s="34">
        <f t="shared" si="22"/>
        <v>1.0562831980984636E-4</v>
      </c>
      <c r="W24" s="17">
        <f t="shared" si="23"/>
        <v>1.1943732216994616E-4</v>
      </c>
      <c r="Y24" s="136">
        <f t="shared" si="10"/>
        <v>0.12200109314132478</v>
      </c>
      <c r="Z24" s="100">
        <f t="shared" si="11"/>
        <v>1.3809002360099802E-3</v>
      </c>
      <c r="AC24" s="24"/>
    </row>
    <row r="25" spans="1:29" ht="20.100000000000001" customHeight="1">
      <c r="A25" s="22"/>
      <c r="B25" t="s">
        <v>82</v>
      </c>
      <c r="C25" s="9">
        <v>0</v>
      </c>
      <c r="D25" s="10">
        <v>0</v>
      </c>
      <c r="E25" s="10">
        <v>0</v>
      </c>
      <c r="F25" s="32">
        <v>0</v>
      </c>
      <c r="G25" s="32">
        <v>0</v>
      </c>
      <c r="H25" s="32">
        <v>11794</v>
      </c>
      <c r="I25" s="10">
        <v>32907.975999999995</v>
      </c>
      <c r="J25" s="281"/>
      <c r="K25" s="281"/>
      <c r="L25" s="186"/>
      <c r="N25" s="74">
        <f t="shared" si="15"/>
        <v>0</v>
      </c>
      <c r="O25" s="16">
        <f t="shared" si="16"/>
        <v>0</v>
      </c>
      <c r="P25" s="16">
        <f t="shared" si="17"/>
        <v>0</v>
      </c>
      <c r="Q25" s="34">
        <f t="shared" si="18"/>
        <v>0</v>
      </c>
      <c r="R25" s="34">
        <f t="shared" si="19"/>
        <v>0</v>
      </c>
      <c r="S25" s="34">
        <f t="shared" si="20"/>
        <v>5.6402212565927079E-5</v>
      </c>
      <c r="T25" s="34">
        <f t="shared" si="21"/>
        <v>1.6112716986172837E-4</v>
      </c>
      <c r="U25" s="34">
        <f>J26/$J$17</f>
        <v>1.0202973288197815E-4</v>
      </c>
      <c r="V25" s="34">
        <f>K26/$K$17</f>
        <v>2.8100175836258804E-6</v>
      </c>
      <c r="W25" s="17">
        <f>L26/$L$17</f>
        <v>5.1081293993473651E-7</v>
      </c>
      <c r="Y25" s="136"/>
      <c r="Z25" s="100">
        <f t="shared" si="11"/>
        <v>-2.2992046436911442E-4</v>
      </c>
      <c r="AC25" s="24"/>
    </row>
    <row r="26" spans="1:29" ht="20.100000000000001" customHeight="1">
      <c r="A26" s="22"/>
      <c r="B26" t="s">
        <v>69</v>
      </c>
      <c r="C26" s="9">
        <v>0</v>
      </c>
      <c r="D26" s="10">
        <v>24</v>
      </c>
      <c r="E26" s="10">
        <v>29</v>
      </c>
      <c r="F26" s="32">
        <v>22</v>
      </c>
      <c r="G26" s="32">
        <v>0</v>
      </c>
      <c r="H26" s="32">
        <v>0</v>
      </c>
      <c r="I26" s="10"/>
      <c r="J26" s="10">
        <v>15337.919000000004</v>
      </c>
      <c r="K26" s="10">
        <v>419.36099999999993</v>
      </c>
      <c r="L26" s="152">
        <v>75.644000000000005</v>
      </c>
      <c r="N26" s="74">
        <f t="shared" si="15"/>
        <v>0</v>
      </c>
      <c r="O26" s="16">
        <f t="shared" si="16"/>
        <v>1.2821441484642576E-7</v>
      </c>
      <c r="P26" s="16">
        <f t="shared" si="17"/>
        <v>1.5870853197803982E-7</v>
      </c>
      <c r="Q26" s="34">
        <f t="shared" si="18"/>
        <v>1.1634314827753387E-7</v>
      </c>
      <c r="R26" s="34">
        <f t="shared" si="19"/>
        <v>0</v>
      </c>
      <c r="S26" s="34">
        <f t="shared" si="20"/>
        <v>0</v>
      </c>
      <c r="T26" s="34">
        <f t="shared" si="21"/>
        <v>0</v>
      </c>
      <c r="U26" s="34">
        <f>J27/$J$17</f>
        <v>0.11813759120736361</v>
      </c>
      <c r="V26" s="34">
        <f>K27/$K$17</f>
        <v>0.11576552042204027</v>
      </c>
      <c r="W26" s="17">
        <f>L27/$L$17</f>
        <v>0.10934847789468578</v>
      </c>
      <c r="Y26" s="136">
        <f t="shared" si="10"/>
        <v>-0.81962080403280224</v>
      </c>
      <c r="Z26" s="100">
        <f t="shared" si="11"/>
        <v>-0.64170425273544907</v>
      </c>
      <c r="AC26" s="2"/>
    </row>
    <row r="27" spans="1:29" ht="20.100000000000001" customHeight="1" thickBot="1">
      <c r="A27" s="22"/>
      <c r="B27" t="s">
        <v>70</v>
      </c>
      <c r="C27" s="29">
        <v>25701448</v>
      </c>
      <c r="D27" s="30">
        <v>24280677</v>
      </c>
      <c r="E27" s="30">
        <v>22512217</v>
      </c>
      <c r="F27" s="32">
        <v>21845627</v>
      </c>
      <c r="G27" s="32">
        <v>23139505</v>
      </c>
      <c r="H27" s="32">
        <v>23724792</v>
      </c>
      <c r="I27" s="30">
        <v>22905445.698000003</v>
      </c>
      <c r="J27" s="30">
        <v>17759380.070999995</v>
      </c>
      <c r="K27" s="30">
        <v>17276598.08699999</v>
      </c>
      <c r="L27" s="152">
        <v>16192926.245999992</v>
      </c>
      <c r="N27" s="74">
        <f t="shared" si="15"/>
        <v>0.140206952896582</v>
      </c>
      <c r="O27" s="16">
        <f t="shared" si="16"/>
        <v>0.12971386640125285</v>
      </c>
      <c r="P27" s="16">
        <f t="shared" si="17"/>
        <v>0.12320279005658867</v>
      </c>
      <c r="Q27" s="34">
        <f t="shared" si="18"/>
        <v>0.11552677369439535</v>
      </c>
      <c r="R27" s="34">
        <f t="shared" si="19"/>
        <v>0.1148856111531391</v>
      </c>
      <c r="S27" s="34">
        <f t="shared" si="20"/>
        <v>0.11345860280366341</v>
      </c>
      <c r="T27" s="34">
        <f t="shared" si="21"/>
        <v>0.11215182725732638</v>
      </c>
      <c r="U27" s="34">
        <f>J28/$J$17</f>
        <v>1.5852004694972268</v>
      </c>
      <c r="V27" s="34">
        <f>K28/$K$17</f>
        <v>1.6457241493720389</v>
      </c>
      <c r="W27" s="17">
        <f>L28/$L$17</f>
        <v>1.609056306098251</v>
      </c>
      <c r="Y27" s="136">
        <f t="shared" si="10"/>
        <v>-6.2724839435572777E-2</v>
      </c>
      <c r="Z27" s="100">
        <f t="shared" si="11"/>
        <v>-3.6667843273787915</v>
      </c>
    </row>
    <row r="28" spans="1:29" ht="20.100000000000001" customHeight="1" thickBot="1">
      <c r="A28" s="71" t="s">
        <v>20</v>
      </c>
      <c r="B28" s="96"/>
      <c r="C28" s="134">
        <f t="shared" ref="C28:I35" si="25">C7+C17</f>
        <v>256900477</v>
      </c>
      <c r="D28" s="134">
        <f t="shared" si="25"/>
        <v>267395384</v>
      </c>
      <c r="E28" s="134">
        <f t="shared" si="25"/>
        <v>264094212</v>
      </c>
      <c r="F28" s="134">
        <f t="shared" si="25"/>
        <v>278291317</v>
      </c>
      <c r="G28" s="134">
        <f t="shared" si="25"/>
        <v>250751035</v>
      </c>
      <c r="H28" s="134">
        <f t="shared" si="25"/>
        <v>254929562</v>
      </c>
      <c r="I28" s="134">
        <f t="shared" si="25"/>
        <v>281270420.52499998</v>
      </c>
      <c r="J28" s="134">
        <v>238299912.32099998</v>
      </c>
      <c r="K28" s="134">
        <v>245604343.91099983</v>
      </c>
      <c r="L28" s="349">
        <v>238277940.32399991</v>
      </c>
      <c r="N28" s="137">
        <f t="shared" ref="N28:V28" si="26">N7+N17</f>
        <v>1</v>
      </c>
      <c r="O28" s="140">
        <f t="shared" si="26"/>
        <v>1</v>
      </c>
      <c r="P28" s="140">
        <f t="shared" si="26"/>
        <v>1</v>
      </c>
      <c r="Q28" s="140">
        <f t="shared" si="26"/>
        <v>1</v>
      </c>
      <c r="R28" s="140">
        <f t="shared" si="26"/>
        <v>1</v>
      </c>
      <c r="S28" s="140">
        <f t="shared" si="26"/>
        <v>1</v>
      </c>
      <c r="T28" s="140">
        <f t="shared" si="26"/>
        <v>1</v>
      </c>
      <c r="U28" s="140">
        <f t="shared" si="26"/>
        <v>0.99999999999999989</v>
      </c>
      <c r="V28" s="140">
        <f t="shared" si="26"/>
        <v>1.0000000000000002</v>
      </c>
      <c r="W28" s="141">
        <f>W7+W17</f>
        <v>1</v>
      </c>
      <c r="Y28" s="196">
        <f t="shared" si="10"/>
        <v>-2.9830105894441374E-2</v>
      </c>
      <c r="Z28" s="195">
        <f t="shared" si="11"/>
        <v>-2.2204460492503131E-14</v>
      </c>
      <c r="AC28" s="1"/>
    </row>
    <row r="29" spans="1:29" ht="20.100000000000001" customHeight="1">
      <c r="A29" s="22"/>
      <c r="B29" t="s">
        <v>64</v>
      </c>
      <c r="C29" s="73">
        <f t="shared" si="25"/>
        <v>100580778</v>
      </c>
      <c r="D29" s="249">
        <f t="shared" si="25"/>
        <v>104624503</v>
      </c>
      <c r="E29" s="249">
        <f t="shared" si="25"/>
        <v>102371922</v>
      </c>
      <c r="F29" s="249">
        <f t="shared" si="25"/>
        <v>111954663</v>
      </c>
      <c r="G29" s="249">
        <f t="shared" si="25"/>
        <v>99501528</v>
      </c>
      <c r="H29" s="249">
        <f t="shared" si="25"/>
        <v>96545462</v>
      </c>
      <c r="I29" s="249">
        <f t="shared" ref="I29" si="27">I8+I18</f>
        <v>109161315.31899998</v>
      </c>
      <c r="J29" s="249">
        <f t="shared" ref="J29:L29" si="28">J8+J18</f>
        <v>98270961.858999908</v>
      </c>
      <c r="K29" s="249">
        <f t="shared" si="28"/>
        <v>98997232.828999981</v>
      </c>
      <c r="L29" s="203">
        <f t="shared" si="28"/>
        <v>93865966.589999974</v>
      </c>
      <c r="M29" s="2"/>
      <c r="N29" s="74">
        <f t="shared" ref="N29:N38" si="29">C29/$C$28</f>
        <v>0.39151650932901927</v>
      </c>
      <c r="O29" s="16">
        <f t="shared" ref="O29:O38" si="30">D29/$D$28</f>
        <v>0.39127265936647582</v>
      </c>
      <c r="P29" s="16">
        <f t="shared" ref="P29:P38" si="31">E29/$E$28</f>
        <v>0.38763409930392567</v>
      </c>
      <c r="Q29" s="34">
        <f t="shared" ref="Q29:Q38" si="32">F29/$F$28</f>
        <v>0.40229305106202795</v>
      </c>
      <c r="R29" s="34">
        <f t="shared" ref="R29:R38" si="33">G29/$G$28</f>
        <v>0.39681402710860197</v>
      </c>
      <c r="S29" s="34">
        <f t="shared" ref="S29:S38" si="34">H29/$H$28</f>
        <v>0.37871426617835713</v>
      </c>
      <c r="T29" s="34">
        <f t="shared" ref="T29:U38" si="35">I29/$I$28</f>
        <v>0.38810094255644439</v>
      </c>
      <c r="U29" s="34">
        <f t="shared" si="35"/>
        <v>0.34938249701328034</v>
      </c>
      <c r="V29" s="34">
        <f t="shared" ref="V29:V37" si="36">K29/$K$28</f>
        <v>0.40307606637801902</v>
      </c>
      <c r="W29" s="17">
        <f t="shared" ref="W29:W37" si="37">L29/$L$28</f>
        <v>0.39393477408091215</v>
      </c>
      <c r="Y29" s="103">
        <f t="shared" si="10"/>
        <v>-5.1832420890625827E-2</v>
      </c>
      <c r="Z29" s="104">
        <f t="shared" si="11"/>
        <v>-0.91412922971068622</v>
      </c>
    </row>
    <row r="30" spans="1:29" ht="20.100000000000001" customHeight="1">
      <c r="A30" s="22"/>
      <c r="B30" t="s">
        <v>65</v>
      </c>
      <c r="C30" s="73">
        <f t="shared" si="25"/>
        <v>6052924</v>
      </c>
      <c r="D30" s="10">
        <f t="shared" si="25"/>
        <v>7299396</v>
      </c>
      <c r="E30" s="10">
        <f t="shared" si="25"/>
        <v>7855706</v>
      </c>
      <c r="F30" s="10">
        <f t="shared" si="25"/>
        <v>8941635</v>
      </c>
      <c r="G30" s="10">
        <f t="shared" si="25"/>
        <v>4754888</v>
      </c>
      <c r="H30" s="10">
        <f t="shared" si="25"/>
        <v>4894401</v>
      </c>
      <c r="I30" s="10">
        <f t="shared" ref="I30" si="38">I9+I19</f>
        <v>8241623.2289999975</v>
      </c>
      <c r="J30" s="10">
        <f t="shared" ref="J30:L30" si="39">J9+J19</f>
        <v>8602136.3950000014</v>
      </c>
      <c r="K30" s="10">
        <f t="shared" si="39"/>
        <v>8936330.3109999988</v>
      </c>
      <c r="L30" s="11">
        <f t="shared" si="39"/>
        <v>9275963.6680000015</v>
      </c>
      <c r="M30" s="2"/>
      <c r="N30" s="74">
        <f t="shared" si="29"/>
        <v>2.3561357575836654E-2</v>
      </c>
      <c r="O30" s="16">
        <f t="shared" si="30"/>
        <v>2.7298137652219157E-2</v>
      </c>
      <c r="P30" s="16">
        <f t="shared" si="31"/>
        <v>2.9745846910117061E-2</v>
      </c>
      <c r="Q30" s="34">
        <f t="shared" si="32"/>
        <v>3.2130485048514824E-2</v>
      </c>
      <c r="R30" s="34">
        <f t="shared" si="33"/>
        <v>1.8962585737681999E-2</v>
      </c>
      <c r="S30" s="34">
        <f t="shared" si="34"/>
        <v>1.9199032711631928E-2</v>
      </c>
      <c r="T30" s="34">
        <f t="shared" si="35"/>
        <v>2.930142179052014E-2</v>
      </c>
      <c r="U30" s="34">
        <f t="shared" si="35"/>
        <v>3.0583153318944262E-2</v>
      </c>
      <c r="V30" s="34">
        <f t="shared" si="36"/>
        <v>3.6385066195076241E-2</v>
      </c>
      <c r="W30" s="17">
        <f t="shared" si="37"/>
        <v>3.892917512794912E-2</v>
      </c>
      <c r="Y30" s="136">
        <f t="shared" si="10"/>
        <v>3.8005909045454339E-2</v>
      </c>
      <c r="Z30" s="100">
        <f t="shared" si="11"/>
        <v>0.25441089328728794</v>
      </c>
    </row>
    <row r="31" spans="1:29" ht="20.100000000000001" customHeight="1">
      <c r="A31" s="22"/>
      <c r="B31" t="s">
        <v>72</v>
      </c>
      <c r="C31" s="73">
        <f t="shared" si="25"/>
        <v>34002</v>
      </c>
      <c r="D31" s="10">
        <f t="shared" si="25"/>
        <v>46873</v>
      </c>
      <c r="E31" s="10">
        <f t="shared" si="25"/>
        <v>70780</v>
      </c>
      <c r="F31" s="10">
        <f t="shared" si="25"/>
        <v>44134</v>
      </c>
      <c r="G31" s="10">
        <f t="shared" si="25"/>
        <v>39497</v>
      </c>
      <c r="H31" s="10">
        <f t="shared" si="25"/>
        <v>27136</v>
      </c>
      <c r="I31" s="10">
        <f t="shared" ref="I31" si="40">I10+I20</f>
        <v>14631.992999999997</v>
      </c>
      <c r="J31" s="10">
        <f t="shared" ref="J31:L31" si="41">J10+J20</f>
        <v>14415.353000000001</v>
      </c>
      <c r="K31" s="10">
        <f t="shared" si="41"/>
        <v>1890.3520000000001</v>
      </c>
      <c r="L31" s="11">
        <f t="shared" si="41"/>
        <v>0</v>
      </c>
      <c r="M31" s="2"/>
      <c r="N31" s="74">
        <f t="shared" si="29"/>
        <v>1.3235475619611248E-4</v>
      </c>
      <c r="O31" s="16">
        <f t="shared" si="30"/>
        <v>1.7529472386105215E-4</v>
      </c>
      <c r="P31" s="16">
        <f t="shared" si="31"/>
        <v>2.6801041743391182E-4</v>
      </c>
      <c r="Q31" s="34">
        <f t="shared" si="32"/>
        <v>1.5858920959434749E-4</v>
      </c>
      <c r="R31" s="34">
        <f t="shared" si="33"/>
        <v>1.5751480347827877E-4</v>
      </c>
      <c r="S31" s="34">
        <f t="shared" si="34"/>
        <v>1.0644508933020487E-4</v>
      </c>
      <c r="T31" s="34">
        <f t="shared" si="35"/>
        <v>5.2021086940777232E-5</v>
      </c>
      <c r="U31" s="34">
        <f t="shared" si="35"/>
        <v>5.1250867308027974E-5</v>
      </c>
      <c r="V31" s="34">
        <f t="shared" si="36"/>
        <v>7.6967368324927141E-6</v>
      </c>
      <c r="W31" s="17">
        <f t="shared" si="37"/>
        <v>0</v>
      </c>
      <c r="Y31" s="136">
        <f t="shared" si="10"/>
        <v>-1</v>
      </c>
      <c r="Z31" s="100">
        <f t="shared" si="11"/>
        <v>-7.6967368324927141E-4</v>
      </c>
      <c r="AC31" s="1"/>
    </row>
    <row r="32" spans="1:29" ht="20.100000000000001" customHeight="1">
      <c r="A32" s="22"/>
      <c r="B32" t="s">
        <v>66</v>
      </c>
      <c r="C32" s="73">
        <f t="shared" si="25"/>
        <v>117611562</v>
      </c>
      <c r="D32" s="10">
        <f t="shared" si="25"/>
        <v>123188294</v>
      </c>
      <c r="E32" s="10">
        <f t="shared" si="25"/>
        <v>124175714</v>
      </c>
      <c r="F32" s="10">
        <f t="shared" si="25"/>
        <v>128726112</v>
      </c>
      <c r="G32" s="10">
        <f t="shared" si="25"/>
        <v>117092603</v>
      </c>
      <c r="H32" s="10">
        <f t="shared" si="25"/>
        <v>123475767</v>
      </c>
      <c r="I32" s="10">
        <f t="shared" ref="I32" si="42">I11+I21</f>
        <v>133953338.50900002</v>
      </c>
      <c r="J32" s="10">
        <f t="shared" ref="J32:L32" si="43">J11+J21</f>
        <v>105946241.98200005</v>
      </c>
      <c r="K32" s="10">
        <f t="shared" si="43"/>
        <v>113226009.32399991</v>
      </c>
      <c r="L32" s="11">
        <f t="shared" si="43"/>
        <v>112551163.60999995</v>
      </c>
      <c r="M32" s="2"/>
      <c r="N32" s="74">
        <f t="shared" si="29"/>
        <v>0.45780982337374171</v>
      </c>
      <c r="O32" s="16">
        <f t="shared" si="30"/>
        <v>0.46069715997790001</v>
      </c>
      <c r="P32" s="16">
        <f t="shared" si="31"/>
        <v>0.47019475761929991</v>
      </c>
      <c r="Q32" s="34">
        <f t="shared" si="32"/>
        <v>0.46255885159363419</v>
      </c>
      <c r="R32" s="34">
        <f t="shared" si="33"/>
        <v>0.46696757602615679</v>
      </c>
      <c r="S32" s="34">
        <f t="shared" si="34"/>
        <v>0.48435248557011212</v>
      </c>
      <c r="T32" s="34">
        <f t="shared" si="35"/>
        <v>0.47624395860386581</v>
      </c>
      <c r="U32" s="34">
        <f t="shared" si="35"/>
        <v>0.37667040062103974</v>
      </c>
      <c r="V32" s="34">
        <f t="shared" si="36"/>
        <v>0.46100979942370179</v>
      </c>
      <c r="W32" s="17">
        <f t="shared" si="37"/>
        <v>0.47235242782843351</v>
      </c>
      <c r="Y32" s="136">
        <f t="shared" si="10"/>
        <v>-5.9601651425236039E-3</v>
      </c>
      <c r="Z32" s="100">
        <f t="shared" si="11"/>
        <v>1.1342628404731714</v>
      </c>
    </row>
    <row r="33" spans="1:29" ht="20.100000000000001" customHeight="1">
      <c r="A33" s="22"/>
      <c r="B33" t="s">
        <v>67</v>
      </c>
      <c r="C33" s="73">
        <f t="shared" si="25"/>
        <v>6587510</v>
      </c>
      <c r="D33" s="10">
        <f t="shared" si="25"/>
        <v>7787692</v>
      </c>
      <c r="E33" s="10">
        <f t="shared" si="25"/>
        <v>6967627</v>
      </c>
      <c r="F33" s="10">
        <f t="shared" si="25"/>
        <v>6419466</v>
      </c>
      <c r="G33" s="10">
        <f t="shared" si="25"/>
        <v>5979475</v>
      </c>
      <c r="H33" s="10">
        <f t="shared" si="25"/>
        <v>6006835</v>
      </c>
      <c r="I33" s="10">
        <f t="shared" ref="I33" si="44">I12+I22</f>
        <v>6557951.0000000028</v>
      </c>
      <c r="J33" s="10">
        <f t="shared" ref="J33:L33" si="45">J12+J22</f>
        <v>7223325.8330000006</v>
      </c>
      <c r="K33" s="10">
        <f t="shared" si="45"/>
        <v>6722501.1399999997</v>
      </c>
      <c r="L33" s="11">
        <f t="shared" si="45"/>
        <v>5944990.9960000003</v>
      </c>
      <c r="M33" s="2"/>
      <c r="N33" s="74">
        <f t="shared" si="29"/>
        <v>2.5642264572362003E-2</v>
      </c>
      <c r="O33" s="16">
        <f t="shared" si="30"/>
        <v>2.9124257432955537E-2</v>
      </c>
      <c r="P33" s="16">
        <f t="shared" si="31"/>
        <v>2.6383111342099388E-2</v>
      </c>
      <c r="Q33" s="34">
        <f t="shared" si="32"/>
        <v>2.3067431888289924E-2</v>
      </c>
      <c r="R33" s="34">
        <f t="shared" si="33"/>
        <v>2.3846262489006276E-2</v>
      </c>
      <c r="S33" s="34">
        <f t="shared" si="34"/>
        <v>2.3562724357561952E-2</v>
      </c>
      <c r="T33" s="34">
        <f t="shared" si="35"/>
        <v>2.3315466261114068E-2</v>
      </c>
      <c r="U33" s="34">
        <f t="shared" si="35"/>
        <v>2.5681071687230526E-2</v>
      </c>
      <c r="V33" s="34">
        <f t="shared" si="36"/>
        <v>2.7371263198976835E-2</v>
      </c>
      <c r="W33" s="17">
        <f t="shared" si="37"/>
        <v>2.4949816957105898E-2</v>
      </c>
      <c r="Y33" s="136">
        <f t="shared" si="10"/>
        <v>-0.11565786718483166</v>
      </c>
      <c r="Z33" s="100">
        <f t="shared" si="11"/>
        <v>-0.2421446241870937</v>
      </c>
    </row>
    <row r="34" spans="1:29" ht="20.100000000000001" customHeight="1">
      <c r="A34" s="22"/>
      <c r="B34" t="s">
        <v>81</v>
      </c>
      <c r="C34" s="73">
        <f t="shared" si="25"/>
        <v>0</v>
      </c>
      <c r="D34" s="10">
        <f t="shared" si="25"/>
        <v>0</v>
      </c>
      <c r="E34" s="10">
        <f t="shared" si="25"/>
        <v>0</v>
      </c>
      <c r="F34" s="10">
        <f t="shared" si="25"/>
        <v>0</v>
      </c>
      <c r="G34" s="10">
        <f t="shared" si="25"/>
        <v>0</v>
      </c>
      <c r="H34" s="10">
        <f t="shared" si="25"/>
        <v>25408</v>
      </c>
      <c r="I34" s="10">
        <f t="shared" ref="I34" si="46">I13+I23</f>
        <v>50263.275999999998</v>
      </c>
      <c r="J34" s="10">
        <f t="shared" ref="J34:L34" si="47">J13+J23</f>
        <v>29271.188000000006</v>
      </c>
      <c r="K34" s="10">
        <f t="shared" si="47"/>
        <v>27538.355000000003</v>
      </c>
      <c r="L34" s="11">
        <f t="shared" si="47"/>
        <v>30958.549999999996</v>
      </c>
      <c r="M34" s="2"/>
      <c r="N34" s="74">
        <f t="shared" si="29"/>
        <v>0</v>
      </c>
      <c r="O34" s="16">
        <f t="shared" si="30"/>
        <v>0</v>
      </c>
      <c r="P34" s="16">
        <f t="shared" si="31"/>
        <v>0</v>
      </c>
      <c r="Q34" s="34">
        <f t="shared" si="32"/>
        <v>0</v>
      </c>
      <c r="R34" s="34">
        <f t="shared" si="33"/>
        <v>0</v>
      </c>
      <c r="S34" s="34">
        <f t="shared" si="34"/>
        <v>9.9666746377573899E-5</v>
      </c>
      <c r="T34" s="34">
        <f t="shared" si="35"/>
        <v>1.7870089540941429E-4</v>
      </c>
      <c r="U34" s="34">
        <f t="shared" si="35"/>
        <v>1.0406777913356273E-4</v>
      </c>
      <c r="V34" s="34">
        <f t="shared" si="36"/>
        <v>1.1212486946069299E-4</v>
      </c>
      <c r="W34" s="17">
        <f t="shared" si="37"/>
        <v>1.299262112048808E-4</v>
      </c>
      <c r="Y34" s="136">
        <f t="shared" si="10"/>
        <v>0.1241975056244279</v>
      </c>
      <c r="Z34" s="100">
        <f t="shared" si="11"/>
        <v>1.7801341744187813E-3</v>
      </c>
    </row>
    <row r="35" spans="1:29" ht="20.100000000000001" customHeight="1">
      <c r="A35" s="22"/>
      <c r="B35" t="s">
        <v>68</v>
      </c>
      <c r="C35" s="73">
        <f t="shared" si="25"/>
        <v>0</v>
      </c>
      <c r="D35" s="10">
        <f t="shared" si="25"/>
        <v>0</v>
      </c>
      <c r="E35" s="10">
        <f t="shared" si="25"/>
        <v>266</v>
      </c>
      <c r="F35" s="10">
        <f t="shared" si="25"/>
        <v>1385</v>
      </c>
      <c r="G35" s="10">
        <f t="shared" si="25"/>
        <v>576</v>
      </c>
      <c r="H35" s="10">
        <f t="shared" si="25"/>
        <v>1021</v>
      </c>
      <c r="I35" s="10">
        <f t="shared" ref="I35" si="48">I14+I24</f>
        <v>1179.998</v>
      </c>
      <c r="J35" s="10">
        <f t="shared" ref="J35:L35" si="49">J14+J24</f>
        <v>9500.2559999999994</v>
      </c>
      <c r="K35" s="10">
        <f t="shared" si="49"/>
        <v>18243.150999999998</v>
      </c>
      <c r="L35" s="11">
        <f t="shared" si="49"/>
        <v>126556.88799999999</v>
      </c>
      <c r="M35" s="2"/>
      <c r="N35" s="74">
        <f t="shared" si="29"/>
        <v>0</v>
      </c>
      <c r="O35" s="16">
        <f t="shared" si="30"/>
        <v>0</v>
      </c>
      <c r="P35" s="16">
        <f t="shared" si="31"/>
        <v>1.0072163186976623E-6</v>
      </c>
      <c r="Q35" s="34">
        <f t="shared" si="32"/>
        <v>4.9767991863001603E-6</v>
      </c>
      <c r="R35" s="34">
        <f t="shared" si="33"/>
        <v>2.2970991924320474E-6</v>
      </c>
      <c r="S35" s="34">
        <f t="shared" si="34"/>
        <v>4.005027867266331E-6</v>
      </c>
      <c r="T35" s="34">
        <f t="shared" si="35"/>
        <v>4.195243843264774E-6</v>
      </c>
      <c r="U35" s="34">
        <f t="shared" si="35"/>
        <v>3.3776235632127535E-5</v>
      </c>
      <c r="V35" s="34">
        <f t="shared" si="36"/>
        <v>7.4278617020759243E-5</v>
      </c>
      <c r="W35" s="17">
        <f t="shared" si="37"/>
        <v>5.3113136628558011E-4</v>
      </c>
      <c r="Y35" s="136">
        <f t="shared" si="10"/>
        <v>5.9372274559367515</v>
      </c>
      <c r="Z35" s="100">
        <f t="shared" si="11"/>
        <v>4.5685274926482083E-2</v>
      </c>
      <c r="AC35" s="1"/>
    </row>
    <row r="36" spans="1:29" ht="20.100000000000001" customHeight="1">
      <c r="A36" s="22"/>
      <c r="B36" t="s">
        <v>82</v>
      </c>
      <c r="C36" s="73">
        <f>C25</f>
        <v>0</v>
      </c>
      <c r="D36" s="10">
        <f t="shared" ref="D36:H36" si="50">D25</f>
        <v>0</v>
      </c>
      <c r="E36" s="10">
        <f t="shared" si="50"/>
        <v>0</v>
      </c>
      <c r="F36" s="10">
        <f t="shared" si="50"/>
        <v>0</v>
      </c>
      <c r="G36" s="10">
        <f t="shared" si="50"/>
        <v>0</v>
      </c>
      <c r="H36" s="10">
        <f t="shared" si="50"/>
        <v>11794</v>
      </c>
      <c r="I36" s="10">
        <f t="shared" ref="I36" si="51">I25</f>
        <v>32907.975999999995</v>
      </c>
      <c r="J36" s="10">
        <f t="shared" ref="J36:L36" si="52">J25</f>
        <v>0</v>
      </c>
      <c r="K36" s="10">
        <f t="shared" si="52"/>
        <v>0</v>
      </c>
      <c r="L36" s="11">
        <f t="shared" si="52"/>
        <v>0</v>
      </c>
      <c r="M36" s="2"/>
      <c r="N36" s="74">
        <f t="shared" si="29"/>
        <v>0</v>
      </c>
      <c r="O36" s="16">
        <f t="shared" si="30"/>
        <v>0</v>
      </c>
      <c r="P36" s="16">
        <f t="shared" si="31"/>
        <v>0</v>
      </c>
      <c r="Q36" s="34">
        <f t="shared" si="32"/>
        <v>0</v>
      </c>
      <c r="R36" s="34">
        <f t="shared" si="33"/>
        <v>0</v>
      </c>
      <c r="S36" s="34">
        <f t="shared" si="34"/>
        <v>4.6263759712575036E-5</v>
      </c>
      <c r="T36" s="34">
        <f t="shared" si="35"/>
        <v>1.1699764212168573E-4</v>
      </c>
      <c r="U36" s="34">
        <f t="shared" si="35"/>
        <v>0</v>
      </c>
      <c r="V36" s="34">
        <f t="shared" si="36"/>
        <v>0</v>
      </c>
      <c r="W36" s="17">
        <f t="shared" si="37"/>
        <v>0</v>
      </c>
      <c r="Y36" s="136"/>
      <c r="Z36" s="100">
        <f t="shared" si="11"/>
        <v>0</v>
      </c>
      <c r="AC36" s="1"/>
    </row>
    <row r="37" spans="1:29" ht="20.100000000000001" customHeight="1">
      <c r="A37" s="22"/>
      <c r="B37" t="s">
        <v>69</v>
      </c>
      <c r="C37" s="73">
        <f t="shared" ref="C37:F38" si="53">C15+C26</f>
        <v>0</v>
      </c>
      <c r="D37" s="10">
        <f t="shared" si="53"/>
        <v>24</v>
      </c>
      <c r="E37" s="10">
        <f t="shared" si="53"/>
        <v>29</v>
      </c>
      <c r="F37" s="10">
        <f t="shared" si="53"/>
        <v>22</v>
      </c>
      <c r="G37" s="10">
        <f t="shared" ref="G37:H37" si="54">G15+G26</f>
        <v>0</v>
      </c>
      <c r="H37" s="10">
        <f t="shared" si="54"/>
        <v>0</v>
      </c>
      <c r="I37" s="10">
        <f t="shared" ref="I37" si="55">I15+I26</f>
        <v>0</v>
      </c>
      <c r="J37" s="10">
        <f t="shared" ref="J37:L37" si="56">J15+J26</f>
        <v>15337.919000000004</v>
      </c>
      <c r="K37" s="10">
        <f t="shared" si="56"/>
        <v>419.36099999999993</v>
      </c>
      <c r="L37" s="11">
        <f t="shared" si="56"/>
        <v>75.644000000000005</v>
      </c>
      <c r="M37" s="2"/>
      <c r="N37" s="74">
        <f t="shared" si="29"/>
        <v>0</v>
      </c>
      <c r="O37" s="16">
        <f t="shared" si="30"/>
        <v>8.9754728151926508E-8</v>
      </c>
      <c r="P37" s="16">
        <f t="shared" si="31"/>
        <v>1.098092979031286E-7</v>
      </c>
      <c r="Q37" s="34">
        <f t="shared" si="32"/>
        <v>7.9053849890688465E-8</v>
      </c>
      <c r="R37" s="34">
        <f t="shared" si="33"/>
        <v>0</v>
      </c>
      <c r="S37" s="34">
        <f t="shared" si="34"/>
        <v>0</v>
      </c>
      <c r="T37" s="34">
        <f t="shared" si="35"/>
        <v>0</v>
      </c>
      <c r="U37" s="34">
        <f t="shared" si="35"/>
        <v>5.4530863826247005E-5</v>
      </c>
      <c r="V37" s="34">
        <f t="shared" si="36"/>
        <v>1.7074657285050491E-6</v>
      </c>
      <c r="W37" s="17">
        <f t="shared" si="37"/>
        <v>3.1746119635389919E-7</v>
      </c>
      <c r="Y37" s="136">
        <f t="shared" si="10"/>
        <v>-0.81962080403280224</v>
      </c>
      <c r="Z37" s="100">
        <f t="shared" si="11"/>
        <v>-1.3900045321511498E-4</v>
      </c>
    </row>
    <row r="38" spans="1:29" ht="20.100000000000001" customHeight="1" thickBot="1">
      <c r="A38" s="28"/>
      <c r="B38" s="23" t="s">
        <v>70</v>
      </c>
      <c r="C38" s="182">
        <f t="shared" si="53"/>
        <v>26033701</v>
      </c>
      <c r="D38" s="30">
        <f t="shared" si="53"/>
        <v>24448602</v>
      </c>
      <c r="E38" s="30">
        <f t="shared" si="53"/>
        <v>22652168</v>
      </c>
      <c r="F38" s="30">
        <f t="shared" si="53"/>
        <v>22203900</v>
      </c>
      <c r="G38" s="30">
        <f t="shared" ref="G38:H38" si="57">G16+G27</f>
        <v>23382468</v>
      </c>
      <c r="H38" s="30">
        <f t="shared" si="57"/>
        <v>23941738</v>
      </c>
      <c r="I38" s="30">
        <f t="shared" ref="I38" si="58">I16+I27</f>
        <v>23257209.225000001</v>
      </c>
      <c r="J38" s="30">
        <f t="shared" ref="J38:L38" si="59">J16+J27</f>
        <v>18188721.535999995</v>
      </c>
      <c r="K38" s="30">
        <f t="shared" si="59"/>
        <v>17674179.087999992</v>
      </c>
      <c r="L38" s="40">
        <f t="shared" si="59"/>
        <v>16482264.377999991</v>
      </c>
      <c r="M38" s="2"/>
      <c r="N38" s="138">
        <f t="shared" si="29"/>
        <v>0.10133769039284422</v>
      </c>
      <c r="O38" s="77">
        <f t="shared" si="30"/>
        <v>9.143240109186028E-2</v>
      </c>
      <c r="P38" s="77">
        <f t="shared" si="31"/>
        <v>8.5773057381507478E-2</v>
      </c>
      <c r="Q38" s="77">
        <f t="shared" si="32"/>
        <v>7.9786535344902626E-2</v>
      </c>
      <c r="R38" s="77">
        <f t="shared" si="33"/>
        <v>9.3249736735882272E-2</v>
      </c>
      <c r="S38" s="77">
        <f t="shared" si="34"/>
        <v>9.3915110559049247E-2</v>
      </c>
      <c r="T38" s="77">
        <f t="shared" si="35"/>
        <v>8.2686295919740499E-2</v>
      </c>
      <c r="U38" s="77">
        <f t="shared" si="35"/>
        <v>6.4666314723212562E-2</v>
      </c>
      <c r="V38" s="160">
        <f t="shared" ref="V38" si="60">K38/$K$28</f>
        <v>7.1961997115183848E-2</v>
      </c>
      <c r="W38" s="90">
        <f t="shared" ref="W38" si="61">L38/$L$28</f>
        <v>6.9172430966912543E-2</v>
      </c>
      <c r="Y38" s="105">
        <f t="shared" ref="Y38" si="62">(L38-K38)/K38</f>
        <v>-6.7438193540160507E-2</v>
      </c>
      <c r="Z38" s="102">
        <f t="shared" ref="Z38" si="63">(W38-V38)*100</f>
        <v>-0.27895661482713052</v>
      </c>
    </row>
    <row r="39" spans="1:29" ht="20.100000000000001" customHeight="1"/>
    <row r="40" spans="1:29" ht="19.5" customHeight="1"/>
    <row r="41" spans="1:29">
      <c r="A41" s="1" t="s">
        <v>22</v>
      </c>
      <c r="N41" s="1" t="s">
        <v>24</v>
      </c>
      <c r="Y41" s="1" t="str">
        <f>Y3</f>
        <v>VARIAÇÃO (JAN-DEZ)</v>
      </c>
    </row>
    <row r="42" spans="1:29" ht="15.75" thickBot="1"/>
    <row r="43" spans="1:29" ht="24" customHeight="1">
      <c r="A43" s="378" t="s">
        <v>78</v>
      </c>
      <c r="B43" s="469"/>
      <c r="C43" s="382">
        <v>2016</v>
      </c>
      <c r="D43" s="376">
        <v>2017</v>
      </c>
      <c r="E43" s="376">
        <v>2018</v>
      </c>
      <c r="F43" s="376">
        <v>2019</v>
      </c>
      <c r="G43" s="376">
        <v>2020</v>
      </c>
      <c r="H43" s="376">
        <v>2021</v>
      </c>
      <c r="I43" s="376">
        <v>2022</v>
      </c>
      <c r="J43" s="376">
        <v>2023</v>
      </c>
      <c r="K43" s="376">
        <v>2024</v>
      </c>
      <c r="L43" s="472">
        <v>2025</v>
      </c>
      <c r="N43" s="388">
        <v>2016</v>
      </c>
      <c r="O43" s="376">
        <v>2017</v>
      </c>
      <c r="P43" s="376">
        <v>2018</v>
      </c>
      <c r="Q43" s="376">
        <v>2019</v>
      </c>
      <c r="R43" s="376">
        <v>2020</v>
      </c>
      <c r="S43" s="376">
        <v>2021</v>
      </c>
      <c r="T43" s="376">
        <v>2022</v>
      </c>
      <c r="U43" s="376">
        <v>2023</v>
      </c>
      <c r="V43" s="376">
        <v>2024</v>
      </c>
      <c r="W43" s="441">
        <v>2025</v>
      </c>
      <c r="Y43" s="474" t="s">
        <v>87</v>
      </c>
      <c r="Z43" s="475"/>
    </row>
    <row r="44" spans="1:29" ht="20.25" customHeight="1" thickBot="1">
      <c r="A44" s="380"/>
      <c r="B44" s="471"/>
      <c r="C44" s="383"/>
      <c r="D44" s="377"/>
      <c r="E44" s="377"/>
      <c r="F44" s="377"/>
      <c r="G44" s="377"/>
      <c r="H44" s="377"/>
      <c r="I44" s="377"/>
      <c r="J44" s="377"/>
      <c r="K44" s="377"/>
      <c r="L44" s="473"/>
      <c r="N44" s="389"/>
      <c r="O44" s="377"/>
      <c r="P44" s="377"/>
      <c r="Q44" s="377"/>
      <c r="R44" s="377"/>
      <c r="S44" s="377"/>
      <c r="T44" s="377"/>
      <c r="U44" s="377"/>
      <c r="V44" s="377"/>
      <c r="W44" s="442"/>
      <c r="Y44" s="124" t="s">
        <v>1</v>
      </c>
      <c r="Z44" s="35" t="s">
        <v>37</v>
      </c>
    </row>
    <row r="45" spans="1:29" ht="19.5" customHeight="1" thickBot="1">
      <c r="A45" s="5" t="s">
        <v>36</v>
      </c>
      <c r="B45" s="6"/>
      <c r="C45" s="12">
        <f>SUM(C46:C54)</f>
        <v>461075038</v>
      </c>
      <c r="D45" s="13">
        <f>SUM(D46:D54)</f>
        <v>517832642</v>
      </c>
      <c r="E45" s="13">
        <v>536653330</v>
      </c>
      <c r="F45" s="33">
        <v>588503011</v>
      </c>
      <c r="G45" s="33">
        <v>321477612</v>
      </c>
      <c r="H45" s="33">
        <v>309683341</v>
      </c>
      <c r="I45" s="33">
        <v>538979525.79599941</v>
      </c>
      <c r="J45" s="33">
        <v>634146746.68699908</v>
      </c>
      <c r="K45" s="33">
        <v>776558629.06000042</v>
      </c>
      <c r="L45" s="14">
        <v>772291687.76300001</v>
      </c>
      <c r="M45" s="1"/>
      <c r="N45" s="19">
        <f>C46/C45</f>
        <v>0.32475062551532013</v>
      </c>
      <c r="O45" s="19">
        <f t="shared" ref="O45:S45" si="64">D45/D66</f>
        <v>0.5570919537421638</v>
      </c>
      <c r="P45" s="19">
        <f t="shared" si="64"/>
        <v>0.54996675470828416</v>
      </c>
      <c r="Q45" s="19">
        <f t="shared" si="64"/>
        <v>0.55942020617632771</v>
      </c>
      <c r="R45" s="206">
        <f t="shared" si="64"/>
        <v>0.39398917859528787</v>
      </c>
      <c r="S45" s="206">
        <f t="shared" si="64"/>
        <v>0.36527281285455232</v>
      </c>
      <c r="T45" s="206">
        <f>I45/I66</f>
        <v>0.49296058050154862</v>
      </c>
      <c r="U45" s="206">
        <f>J45/J66</f>
        <v>0.60040271752731289</v>
      </c>
      <c r="V45" s="206">
        <f>K45/K66</f>
        <v>0.64568306068130232</v>
      </c>
      <c r="W45" s="350">
        <f>L45/L66</f>
        <v>0.642296854649407</v>
      </c>
      <c r="X45" s="1"/>
      <c r="Y45" s="61">
        <f>(L45-K45)/K45</f>
        <v>-5.4946801662166898E-3</v>
      </c>
      <c r="Z45" s="97">
        <f>(W45-V45)*100</f>
        <v>-0.33862060318953224</v>
      </c>
    </row>
    <row r="46" spans="1:29" ht="19.5" customHeight="1">
      <c r="A46" s="22"/>
      <c r="B46" s="135" t="s">
        <v>64</v>
      </c>
      <c r="C46" s="9">
        <v>149734407</v>
      </c>
      <c r="D46" s="10">
        <v>155971662</v>
      </c>
      <c r="E46" s="10">
        <v>154979387</v>
      </c>
      <c r="F46" s="32">
        <v>171201937</v>
      </c>
      <c r="G46" s="32">
        <v>96446319</v>
      </c>
      <c r="H46" s="32">
        <v>86726994</v>
      </c>
      <c r="I46" s="32">
        <v>157021833.93799999</v>
      </c>
      <c r="J46" s="32">
        <v>182715598.49299988</v>
      </c>
      <c r="K46" s="32">
        <v>194421758.21699983</v>
      </c>
      <c r="L46" s="11">
        <v>177257717.76899987</v>
      </c>
      <c r="N46" s="16">
        <f t="shared" ref="N46:N54" si="65">C46/$C$45</f>
        <v>0.32475062551532013</v>
      </c>
      <c r="O46" s="16">
        <f t="shared" ref="O46:O54" si="66">D46/$D$45</f>
        <v>0.30120090807253513</v>
      </c>
      <c r="P46" s="16">
        <f t="shared" ref="P46:P54" si="67">E46/$E$45</f>
        <v>0.28878864312646674</v>
      </c>
      <c r="Q46" s="34">
        <f t="shared" ref="Q46:Q54" si="68">F46/$F$45</f>
        <v>0.29091089391214686</v>
      </c>
      <c r="R46" s="34">
        <f t="shared" ref="R46:R54" si="69">G46/$G$45</f>
        <v>0.30000944202609048</v>
      </c>
      <c r="S46" s="34">
        <f t="shared" ref="S46:S54" si="70">H46/$H$45</f>
        <v>0.28005056300396863</v>
      </c>
      <c r="T46" s="34">
        <f t="shared" ref="T46:T54" si="71">I46/$I$45</f>
        <v>0.29133172304847782</v>
      </c>
      <c r="U46" s="34">
        <f>J46/$J$45</f>
        <v>0.28812825966161471</v>
      </c>
      <c r="V46" s="34">
        <f t="shared" ref="V46:V54" si="72">K46/$K$45</f>
        <v>0.25036327064234826</v>
      </c>
      <c r="W46" s="17">
        <f t="shared" ref="W46:W54" si="73">L46/$L$45</f>
        <v>0.22952172162106257</v>
      </c>
      <c r="Y46" s="103">
        <f t="shared" ref="Y46:Y76" si="74">(L46-K46)/K46</f>
        <v>-8.8282508117443648E-2</v>
      </c>
      <c r="Z46" s="104">
        <f t="shared" ref="Z46:Z76" si="75">(W46-V46)*100</f>
        <v>-2.0841549021285681</v>
      </c>
    </row>
    <row r="47" spans="1:29" ht="19.5" customHeight="1">
      <c r="A47" s="22"/>
      <c r="B47" s="135" t="s">
        <v>65</v>
      </c>
      <c r="C47" s="9">
        <v>28920922</v>
      </c>
      <c r="D47" s="10">
        <v>35940507</v>
      </c>
      <c r="E47" s="10">
        <v>36501243</v>
      </c>
      <c r="F47" s="32">
        <v>40006323</v>
      </c>
      <c r="G47" s="32">
        <v>19477281</v>
      </c>
      <c r="H47" s="32">
        <v>21314644</v>
      </c>
      <c r="I47" s="32">
        <v>37941272.237000003</v>
      </c>
      <c r="J47" s="32">
        <v>40955993.783</v>
      </c>
      <c r="K47" s="32">
        <v>43776036.22300002</v>
      </c>
      <c r="L47" s="11">
        <v>45611034.069999993</v>
      </c>
      <c r="N47" s="16">
        <f t="shared" si="65"/>
        <v>6.272497883522378E-2</v>
      </c>
      <c r="O47" s="16">
        <f t="shared" si="66"/>
        <v>6.940564206456494E-2</v>
      </c>
      <c r="P47" s="16">
        <f t="shared" si="67"/>
        <v>6.8016428780941315E-2</v>
      </c>
      <c r="Q47" s="34">
        <f t="shared" si="68"/>
        <v>6.7979810217147718E-2</v>
      </c>
      <c r="R47" s="34">
        <f t="shared" si="69"/>
        <v>6.0586741573780259E-2</v>
      </c>
      <c r="S47" s="34">
        <f t="shared" si="70"/>
        <v>6.8827221803965236E-2</v>
      </c>
      <c r="T47" s="34">
        <f t="shared" si="71"/>
        <v>7.0394644733426395E-2</v>
      </c>
      <c r="U47" s="34">
        <f t="shared" ref="U47:U54" si="76">J47/$J$45</f>
        <v>6.4584410464877742E-2</v>
      </c>
      <c r="V47" s="34">
        <f t="shared" si="72"/>
        <v>5.6371836696978726E-2</v>
      </c>
      <c r="W47" s="17">
        <f t="shared" si="73"/>
        <v>5.9059335731186914E-2</v>
      </c>
      <c r="Y47" s="136">
        <f t="shared" si="74"/>
        <v>4.1917862038771375E-2</v>
      </c>
      <c r="Z47" s="100">
        <f t="shared" si="75"/>
        <v>0.26874990342081878</v>
      </c>
    </row>
    <row r="48" spans="1:29" ht="19.5" customHeight="1">
      <c r="A48" s="22"/>
      <c r="B48" s="135" t="s">
        <v>72</v>
      </c>
      <c r="C48" s="9">
        <v>40804</v>
      </c>
      <c r="D48" s="10">
        <v>80734</v>
      </c>
      <c r="E48" s="10">
        <v>122357</v>
      </c>
      <c r="F48" s="32">
        <v>61080</v>
      </c>
      <c r="G48" s="32">
        <v>51146</v>
      </c>
      <c r="H48" s="32">
        <v>36639</v>
      </c>
      <c r="I48" s="32">
        <v>22644.725999999999</v>
      </c>
      <c r="J48" s="32">
        <v>27815.937999999998</v>
      </c>
      <c r="K48" s="32">
        <v>3779.7799999999997</v>
      </c>
      <c r="L48" s="11"/>
      <c r="N48" s="16">
        <f t="shared" si="65"/>
        <v>8.8497525645706286E-5</v>
      </c>
      <c r="O48" s="16">
        <f t="shared" si="66"/>
        <v>1.559075142273476E-4</v>
      </c>
      <c r="P48" s="16">
        <f t="shared" si="67"/>
        <v>2.2800007595219805E-4</v>
      </c>
      <c r="Q48" s="34">
        <f t="shared" si="68"/>
        <v>1.0378876379274803E-4</v>
      </c>
      <c r="R48" s="34">
        <f t="shared" si="69"/>
        <v>1.5909661541221103E-4</v>
      </c>
      <c r="S48" s="34">
        <f t="shared" si="70"/>
        <v>1.1831117515617347E-4</v>
      </c>
      <c r="T48" s="34">
        <f t="shared" si="71"/>
        <v>4.2014074591343371E-5</v>
      </c>
      <c r="U48" s="34">
        <f t="shared" si="76"/>
        <v>4.3863566509360862E-5</v>
      </c>
      <c r="V48" s="34">
        <f t="shared" si="72"/>
        <v>4.8673465963224223E-6</v>
      </c>
      <c r="W48" s="17">
        <f t="shared" si="73"/>
        <v>0</v>
      </c>
      <c r="Y48" s="136">
        <f t="shared" si="74"/>
        <v>-1</v>
      </c>
      <c r="Z48" s="100">
        <f t="shared" si="75"/>
        <v>-4.8673465963224223E-4</v>
      </c>
    </row>
    <row r="49" spans="1:26" ht="19.5" customHeight="1">
      <c r="A49" s="22"/>
      <c r="B49" s="135" t="s">
        <v>66</v>
      </c>
      <c r="C49" s="9">
        <v>272862364</v>
      </c>
      <c r="D49" s="10">
        <v>314109867</v>
      </c>
      <c r="E49" s="10">
        <v>332752759</v>
      </c>
      <c r="F49" s="32">
        <v>365328398</v>
      </c>
      <c r="G49" s="32">
        <v>197751280</v>
      </c>
      <c r="H49" s="32">
        <v>195313268</v>
      </c>
      <c r="I49" s="32">
        <v>332125741.87599939</v>
      </c>
      <c r="J49" s="32">
        <v>396802239.28799915</v>
      </c>
      <c r="K49" s="32">
        <v>524887866.32500076</v>
      </c>
      <c r="L49" s="11">
        <v>539298065.61100006</v>
      </c>
      <c r="N49" s="16">
        <f t="shared" si="65"/>
        <v>0.59179600176056379</v>
      </c>
      <c r="O49" s="16">
        <f t="shared" si="66"/>
        <v>0.60658568333357399</v>
      </c>
      <c r="P49" s="16">
        <f t="shared" si="67"/>
        <v>0.6200516057545008</v>
      </c>
      <c r="Q49" s="34">
        <f t="shared" si="68"/>
        <v>0.62077574994769225</v>
      </c>
      <c r="R49" s="34">
        <f t="shared" si="69"/>
        <v>0.61513235329121452</v>
      </c>
      <c r="S49" s="34">
        <f t="shared" si="70"/>
        <v>0.630687034598997</v>
      </c>
      <c r="T49" s="34">
        <f t="shared" si="71"/>
        <v>0.61621216758743269</v>
      </c>
      <c r="U49" s="34">
        <f t="shared" si="76"/>
        <v>0.62572620826493341</v>
      </c>
      <c r="V49" s="34">
        <f t="shared" si="72"/>
        <v>0.67591530978203263</v>
      </c>
      <c r="W49" s="17">
        <f t="shared" si="73"/>
        <v>0.69830877912607969</v>
      </c>
      <c r="Y49" s="136">
        <f t="shared" si="74"/>
        <v>2.7453862454265177E-2</v>
      </c>
      <c r="Z49" s="100">
        <f t="shared" si="75"/>
        <v>2.2393469344047068</v>
      </c>
    </row>
    <row r="50" spans="1:26" ht="19.5" customHeight="1">
      <c r="A50" s="22"/>
      <c r="B50" t="s">
        <v>67</v>
      </c>
      <c r="C50" s="9">
        <v>8895198</v>
      </c>
      <c r="D50" s="10">
        <v>11142081</v>
      </c>
      <c r="E50" s="10">
        <v>11921986</v>
      </c>
      <c r="F50" s="32">
        <v>11148224</v>
      </c>
      <c r="G50" s="32">
        <v>7267502</v>
      </c>
      <c r="H50" s="32">
        <v>5597136</v>
      </c>
      <c r="I50" s="32">
        <v>10867352.539000003</v>
      </c>
      <c r="J50" s="32">
        <v>12496567.971999997</v>
      </c>
      <c r="K50" s="32">
        <v>12610782.946</v>
      </c>
      <c r="L50" s="11">
        <v>9052866.5540000014</v>
      </c>
      <c r="N50" s="16">
        <f t="shared" si="65"/>
        <v>1.9292300096280642E-2</v>
      </c>
      <c r="O50" s="16">
        <f t="shared" si="66"/>
        <v>2.1516760621668189E-2</v>
      </c>
      <c r="P50" s="16">
        <f t="shared" si="67"/>
        <v>2.221543281954479E-2</v>
      </c>
      <c r="Q50" s="34">
        <f t="shared" si="68"/>
        <v>1.8943359322931314E-2</v>
      </c>
      <c r="R50" s="34">
        <f t="shared" si="69"/>
        <v>2.2606557124730663E-2</v>
      </c>
      <c r="S50" s="34">
        <f t="shared" si="70"/>
        <v>1.8073739394331836E-2</v>
      </c>
      <c r="T50" s="34">
        <f t="shared" si="71"/>
        <v>2.0162829975684887E-2</v>
      </c>
      <c r="U50" s="34">
        <f t="shared" si="76"/>
        <v>1.970611382505133E-2</v>
      </c>
      <c r="V50" s="34">
        <f t="shared" si="72"/>
        <v>1.623931854477614E-2</v>
      </c>
      <c r="W50" s="17">
        <f t="shared" si="73"/>
        <v>1.1722082080440744E-2</v>
      </c>
      <c r="Y50" s="136">
        <f t="shared" si="74"/>
        <v>-0.28213287051527047</v>
      </c>
      <c r="Z50" s="100">
        <f t="shared" si="75"/>
        <v>-0.45172364643353957</v>
      </c>
    </row>
    <row r="51" spans="1:26" ht="19.5" customHeight="1">
      <c r="A51" s="22"/>
      <c r="B51" s="135" t="s">
        <v>81</v>
      </c>
      <c r="C51" s="9">
        <v>0</v>
      </c>
      <c r="D51" s="10">
        <v>0</v>
      </c>
      <c r="E51" s="10">
        <v>0</v>
      </c>
      <c r="F51" s="32">
        <v>0</v>
      </c>
      <c r="G51" s="32">
        <v>0</v>
      </c>
      <c r="H51" s="32">
        <v>39775</v>
      </c>
      <c r="I51" s="32">
        <v>43468.163</v>
      </c>
      <c r="J51" s="32">
        <v>62615.914000000004</v>
      </c>
      <c r="K51" s="32">
        <v>62159.934999999998</v>
      </c>
      <c r="L51" s="11">
        <v>103499.906</v>
      </c>
      <c r="N51" s="16">
        <f t="shared" si="65"/>
        <v>0</v>
      </c>
      <c r="O51" s="16">
        <f t="shared" si="66"/>
        <v>0</v>
      </c>
      <c r="P51" s="16">
        <f t="shared" si="67"/>
        <v>0</v>
      </c>
      <c r="Q51" s="34">
        <f t="shared" si="68"/>
        <v>0</v>
      </c>
      <c r="R51" s="34">
        <f t="shared" si="69"/>
        <v>0</v>
      </c>
      <c r="S51" s="34">
        <f t="shared" si="70"/>
        <v>1.2843764818463386E-4</v>
      </c>
      <c r="T51" s="34">
        <f t="shared" si="71"/>
        <v>8.0649005981819877E-5</v>
      </c>
      <c r="U51" s="34">
        <f t="shared" si="76"/>
        <v>9.8740416673470446E-5</v>
      </c>
      <c r="V51" s="34">
        <f t="shared" si="72"/>
        <v>8.0045385723474127E-5</v>
      </c>
      <c r="W51" s="17">
        <f t="shared" si="73"/>
        <v>1.340165997381056E-4</v>
      </c>
      <c r="Y51" s="136">
        <f t="shared" si="74"/>
        <v>0.66505814396363194</v>
      </c>
      <c r="Z51" s="100">
        <f t="shared" si="75"/>
        <v>5.397121401463147E-3</v>
      </c>
    </row>
    <row r="52" spans="1:26" ht="19.5" customHeight="1">
      <c r="A52" s="22"/>
      <c r="B52" t="s">
        <v>68</v>
      </c>
      <c r="C52" s="9">
        <v>0</v>
      </c>
      <c r="D52" s="10">
        <v>0</v>
      </c>
      <c r="E52" s="10">
        <v>0</v>
      </c>
      <c r="F52" s="32">
        <v>4200</v>
      </c>
      <c r="G52" s="32">
        <v>1939</v>
      </c>
      <c r="H52" s="32">
        <v>0</v>
      </c>
      <c r="I52" s="32"/>
      <c r="J52" s="32">
        <v>612.71299999999997</v>
      </c>
      <c r="K52" s="32">
        <v>5125.8130000000001</v>
      </c>
      <c r="L52" s="11">
        <v>472297.74999999994</v>
      </c>
      <c r="N52" s="16">
        <f t="shared" si="65"/>
        <v>0</v>
      </c>
      <c r="O52" s="16">
        <f t="shared" si="66"/>
        <v>0</v>
      </c>
      <c r="P52" s="16">
        <f t="shared" si="67"/>
        <v>0</v>
      </c>
      <c r="Q52" s="34">
        <f t="shared" si="68"/>
        <v>7.1367519307390599E-6</v>
      </c>
      <c r="R52" s="34">
        <f t="shared" si="69"/>
        <v>6.0315242107745906E-6</v>
      </c>
      <c r="S52" s="34">
        <f t="shared" si="70"/>
        <v>0</v>
      </c>
      <c r="T52" s="34">
        <f t="shared" si="71"/>
        <v>0</v>
      </c>
      <c r="U52" s="34">
        <f t="shared" si="76"/>
        <v>9.6620065182234817E-7</v>
      </c>
      <c r="V52" s="34">
        <f t="shared" si="72"/>
        <v>6.6006774095146351E-6</v>
      </c>
      <c r="W52" s="17">
        <f t="shared" si="73"/>
        <v>6.1155358458932186E-4</v>
      </c>
      <c r="Y52" s="136">
        <f t="shared" si="74"/>
        <v>91.141041821073046</v>
      </c>
      <c r="Z52" s="100">
        <f t="shared" si="75"/>
        <v>6.0495290717980724E-2</v>
      </c>
    </row>
    <row r="53" spans="1:26" ht="19.5" customHeight="1">
      <c r="A53" s="22"/>
      <c r="B53" t="s">
        <v>69</v>
      </c>
      <c r="C53" s="9">
        <v>0</v>
      </c>
      <c r="D53" s="10">
        <v>0</v>
      </c>
      <c r="E53" s="10">
        <v>0</v>
      </c>
      <c r="F53" s="32">
        <v>0</v>
      </c>
      <c r="G53" s="32">
        <v>0</v>
      </c>
      <c r="H53" s="32">
        <v>0</v>
      </c>
      <c r="I53" s="32"/>
      <c r="J53" s="32"/>
      <c r="K53" s="32"/>
      <c r="L53" s="11"/>
      <c r="N53" s="16">
        <f t="shared" si="65"/>
        <v>0</v>
      </c>
      <c r="O53" s="16">
        <f t="shared" si="66"/>
        <v>0</v>
      </c>
      <c r="P53" s="16">
        <f t="shared" si="67"/>
        <v>0</v>
      </c>
      <c r="Q53" s="34">
        <f t="shared" si="68"/>
        <v>0</v>
      </c>
      <c r="R53" s="34">
        <f t="shared" si="69"/>
        <v>0</v>
      </c>
      <c r="S53" s="34">
        <f t="shared" si="70"/>
        <v>0</v>
      </c>
      <c r="T53" s="34">
        <f t="shared" si="71"/>
        <v>0</v>
      </c>
      <c r="U53" s="34">
        <f t="shared" si="76"/>
        <v>0</v>
      </c>
      <c r="V53" s="34">
        <f t="shared" si="72"/>
        <v>0</v>
      </c>
      <c r="W53" s="17">
        <f t="shared" si="73"/>
        <v>0</v>
      </c>
      <c r="Y53" s="136"/>
      <c r="Z53" s="100">
        <f t="shared" si="75"/>
        <v>0</v>
      </c>
    </row>
    <row r="54" spans="1:26" ht="19.5" customHeight="1" thickBot="1">
      <c r="A54" s="22"/>
      <c r="B54" t="s">
        <v>70</v>
      </c>
      <c r="C54" s="9">
        <v>621343</v>
      </c>
      <c r="D54" s="10">
        <v>587791</v>
      </c>
      <c r="E54" s="10">
        <v>375598</v>
      </c>
      <c r="F54" s="32">
        <v>752849</v>
      </c>
      <c r="G54" s="32">
        <v>482145</v>
      </c>
      <c r="H54" s="32">
        <v>654885</v>
      </c>
      <c r="I54" s="32">
        <v>957212.31700000004</v>
      </c>
      <c r="J54" s="32">
        <v>1085302.5859999999</v>
      </c>
      <c r="K54" s="32">
        <v>791119.821</v>
      </c>
      <c r="L54" s="11">
        <v>496206.10300000006</v>
      </c>
      <c r="N54" s="16">
        <f t="shared" si="65"/>
        <v>1.3475962669659857E-3</v>
      </c>
      <c r="O54" s="16">
        <f t="shared" si="66"/>
        <v>1.1350983934303625E-3</v>
      </c>
      <c r="P54" s="16">
        <f t="shared" si="67"/>
        <v>6.9988944259416041E-4</v>
      </c>
      <c r="Q54" s="34">
        <f t="shared" si="68"/>
        <v>1.2792610843583262E-3</v>
      </c>
      <c r="R54" s="34">
        <f t="shared" si="69"/>
        <v>1.49977784456107E-3</v>
      </c>
      <c r="S54" s="34">
        <f t="shared" si="70"/>
        <v>2.1146923753964536E-3</v>
      </c>
      <c r="T54" s="34">
        <f t="shared" si="71"/>
        <v>1.7759715744050347E-3</v>
      </c>
      <c r="U54" s="34">
        <f t="shared" si="76"/>
        <v>1.7114375996880758E-3</v>
      </c>
      <c r="V54" s="34">
        <f t="shared" si="72"/>
        <v>1.0187509241351492E-3</v>
      </c>
      <c r="W54" s="17">
        <f t="shared" si="73"/>
        <v>6.4251125690255415E-4</v>
      </c>
      <c r="Y54" s="136">
        <f t="shared" si="74"/>
        <v>-0.37278008990751849</v>
      </c>
      <c r="Z54" s="100">
        <f t="shared" si="75"/>
        <v>-3.7623966723259503E-2</v>
      </c>
    </row>
    <row r="55" spans="1:26" ht="19.5" customHeight="1" thickBot="1">
      <c r="A55" s="5" t="s">
        <v>35</v>
      </c>
      <c r="B55" s="6"/>
      <c r="C55" s="12">
        <f>SUM(C56:C65)</f>
        <v>385959578</v>
      </c>
      <c r="D55" s="13">
        <f>SUM(D56:D65)</f>
        <v>411695488</v>
      </c>
      <c r="E55" s="13">
        <v>439138980</v>
      </c>
      <c r="F55" s="33">
        <v>463484394</v>
      </c>
      <c r="G55" s="33">
        <v>494477824</v>
      </c>
      <c r="H55" s="33">
        <v>538130485</v>
      </c>
      <c r="I55" s="33">
        <v>554372655.11800015</v>
      </c>
      <c r="J55" s="33">
        <v>422055579.1429987</v>
      </c>
      <c r="K55" s="33">
        <v>426134575.00300032</v>
      </c>
      <c r="L55" s="14">
        <v>430098892.49999946</v>
      </c>
      <c r="M55" s="1"/>
      <c r="N55" s="128">
        <f t="shared" ref="N55:S55" si="77">C55/C66</f>
        <v>0.4556597460238862</v>
      </c>
      <c r="O55" s="19">
        <f t="shared" si="77"/>
        <v>0.4429080462578362</v>
      </c>
      <c r="P55" s="19">
        <f t="shared" si="77"/>
        <v>0.45003324529171579</v>
      </c>
      <c r="Q55" s="19">
        <f t="shared" si="77"/>
        <v>0.44057979382367224</v>
      </c>
      <c r="R55" s="206">
        <f t="shared" si="77"/>
        <v>0.60601082140471207</v>
      </c>
      <c r="S55" s="206">
        <f t="shared" si="77"/>
        <v>0.63472718714544762</v>
      </c>
      <c r="T55" s="206">
        <f>I55/I66</f>
        <v>0.50703941949845144</v>
      </c>
      <c r="U55" s="206">
        <f>J55/J66</f>
        <v>0.39959728247268705</v>
      </c>
      <c r="V55" s="206">
        <f>K55/K66</f>
        <v>0.35431693931869768</v>
      </c>
      <c r="W55" s="20">
        <f>L55/L66</f>
        <v>0.35770314535059289</v>
      </c>
      <c r="X55" s="1"/>
      <c r="Y55" s="61">
        <f t="shared" si="74"/>
        <v>9.3029707738951535E-3</v>
      </c>
      <c r="Z55" s="97">
        <f t="shared" si="75"/>
        <v>0.33862060318952114</v>
      </c>
    </row>
    <row r="56" spans="1:26" ht="19.5" customHeight="1">
      <c r="A56" s="22"/>
      <c r="B56" t="s">
        <v>64</v>
      </c>
      <c r="C56" s="9">
        <v>74160711</v>
      </c>
      <c r="D56" s="10">
        <v>78077748</v>
      </c>
      <c r="E56" s="10">
        <v>83385164</v>
      </c>
      <c r="F56" s="32">
        <v>89167914</v>
      </c>
      <c r="G56" s="32">
        <v>100995629</v>
      </c>
      <c r="H56" s="32">
        <v>100148773</v>
      </c>
      <c r="I56" s="32">
        <v>98011187.359999925</v>
      </c>
      <c r="J56" s="32">
        <v>78342810.584999919</v>
      </c>
      <c r="K56" s="32">
        <v>76182763.935000092</v>
      </c>
      <c r="L56" s="11">
        <v>74514399.056000009</v>
      </c>
      <c r="N56" s="74">
        <f t="shared" ref="N56:N65" si="78">C56/$C$55</f>
        <v>0.19214631590254252</v>
      </c>
      <c r="O56" s="16">
        <f t="shared" ref="O56:O65" si="79">D56/$D$55</f>
        <v>0.18964926815034708</v>
      </c>
      <c r="P56" s="16">
        <f t="shared" ref="P56:P65" si="80">E56/$E$55</f>
        <v>0.18988331211226114</v>
      </c>
      <c r="Q56" s="34">
        <f t="shared" ref="Q56:Q65" si="81">F56/$F$55</f>
        <v>0.1923860115989148</v>
      </c>
      <c r="R56" s="34">
        <f t="shared" ref="R56:R65" si="82">G56/$G$55</f>
        <v>0.20424703413999815</v>
      </c>
      <c r="S56" s="34">
        <f t="shared" ref="S56:S65" si="83">H56/$H$55</f>
        <v>0.18610499830724142</v>
      </c>
      <c r="T56" s="34">
        <f t="shared" ref="T56:T65" si="84">I56/$I$55</f>
        <v>0.17679657619320691</v>
      </c>
      <c r="U56" s="34">
        <f>J56/$J$55</f>
        <v>0.18562202339340766</v>
      </c>
      <c r="V56" s="34">
        <f t="shared" ref="V56:V65" si="85">K56/$K$55</f>
        <v>0.17877630308327763</v>
      </c>
      <c r="W56" s="17">
        <f t="shared" ref="W56:W65" si="86">L56/$L$55</f>
        <v>0.17324945577719689</v>
      </c>
      <c r="Y56" s="103">
        <f t="shared" si="74"/>
        <v>-2.1899505778282716E-2</v>
      </c>
      <c r="Z56" s="104">
        <f t="shared" si="75"/>
        <v>-0.55268473060807455</v>
      </c>
    </row>
    <row r="57" spans="1:26" ht="19.5" customHeight="1">
      <c r="A57" s="22"/>
      <c r="B57" t="s">
        <v>65</v>
      </c>
      <c r="C57" s="9">
        <v>205712</v>
      </c>
      <c r="D57" s="10">
        <v>156591</v>
      </c>
      <c r="E57" s="10">
        <v>30322</v>
      </c>
      <c r="F57" s="32">
        <v>58813</v>
      </c>
      <c r="G57" s="32">
        <v>38687</v>
      </c>
      <c r="H57" s="32">
        <v>25946</v>
      </c>
      <c r="I57" s="32">
        <v>67562.29300000002</v>
      </c>
      <c r="J57" s="32">
        <v>51853.84</v>
      </c>
      <c r="K57" s="32">
        <v>59047.543000000012</v>
      </c>
      <c r="L57" s="11">
        <v>47065.454000000012</v>
      </c>
      <c r="N57" s="74">
        <f t="shared" si="78"/>
        <v>5.329884571487432E-4</v>
      </c>
      <c r="O57" s="16">
        <f t="shared" si="79"/>
        <v>3.8035636669401634E-4</v>
      </c>
      <c r="P57" s="16">
        <f t="shared" si="80"/>
        <v>6.9048755362140709E-5</v>
      </c>
      <c r="Q57" s="34">
        <f t="shared" si="81"/>
        <v>1.2689316136931246E-4</v>
      </c>
      <c r="R57" s="34">
        <f t="shared" si="82"/>
        <v>7.8238088994664399E-5</v>
      </c>
      <c r="S57" s="34">
        <f t="shared" si="83"/>
        <v>4.8215071851950555E-5</v>
      </c>
      <c r="T57" s="34">
        <f t="shared" si="84"/>
        <v>1.218716189845604E-4</v>
      </c>
      <c r="U57" s="34">
        <f t="shared" ref="U57:U65" si="87">J57/$J$55</f>
        <v>1.2286021690624576E-4</v>
      </c>
      <c r="V57" s="34">
        <f t="shared" si="85"/>
        <v>1.385654825112097E-4</v>
      </c>
      <c r="W57" s="17">
        <f t="shared" si="86"/>
        <v>1.0942937733791089E-4</v>
      </c>
      <c r="Y57" s="136">
        <f t="shared" si="74"/>
        <v>-0.20292273634484667</v>
      </c>
      <c r="Z57" s="100">
        <f t="shared" si="75"/>
        <v>-2.9136105173298808E-3</v>
      </c>
    </row>
    <row r="58" spans="1:26" ht="19.5" customHeight="1">
      <c r="A58" s="22"/>
      <c r="B58" t="s">
        <v>72</v>
      </c>
      <c r="C58" s="9">
        <v>0</v>
      </c>
      <c r="D58" s="10">
        <v>0</v>
      </c>
      <c r="E58" s="10">
        <v>0</v>
      </c>
      <c r="F58" s="32">
        <v>236</v>
      </c>
      <c r="G58" s="32">
        <v>2490</v>
      </c>
      <c r="H58" s="32">
        <v>172</v>
      </c>
      <c r="I58" s="32"/>
      <c r="J58" s="32"/>
      <c r="K58" s="32"/>
      <c r="L58" s="11"/>
      <c r="N58" s="74">
        <f t="shared" si="78"/>
        <v>0</v>
      </c>
      <c r="O58" s="16">
        <f t="shared" si="79"/>
        <v>0</v>
      </c>
      <c r="P58" s="16">
        <f t="shared" si="80"/>
        <v>0</v>
      </c>
      <c r="Q58" s="34">
        <f t="shared" si="81"/>
        <v>5.0918650779857758E-7</v>
      </c>
      <c r="R58" s="34">
        <f t="shared" si="82"/>
        <v>5.0356151057645817E-6</v>
      </c>
      <c r="S58" s="34">
        <f t="shared" si="83"/>
        <v>3.1962508126630293E-7</v>
      </c>
      <c r="T58" s="34">
        <f t="shared" si="84"/>
        <v>0</v>
      </c>
      <c r="U58" s="34">
        <f t="shared" si="87"/>
        <v>0</v>
      </c>
      <c r="V58" s="34">
        <f t="shared" si="85"/>
        <v>0</v>
      </c>
      <c r="W58" s="17">
        <f t="shared" si="86"/>
        <v>0</v>
      </c>
      <c r="Y58" s="136"/>
      <c r="Z58" s="100">
        <f t="shared" si="75"/>
        <v>0</v>
      </c>
    </row>
    <row r="59" spans="1:26" ht="19.5" customHeight="1">
      <c r="A59" s="22"/>
      <c r="B59" t="s">
        <v>66</v>
      </c>
      <c r="C59" s="9">
        <v>286634780</v>
      </c>
      <c r="D59" s="10">
        <v>308871201</v>
      </c>
      <c r="E59" s="10">
        <v>328989772</v>
      </c>
      <c r="F59" s="32">
        <v>348232246</v>
      </c>
      <c r="G59" s="32">
        <v>367482454</v>
      </c>
      <c r="H59" s="32">
        <v>411779829</v>
      </c>
      <c r="I59" s="32">
        <v>429277685.90300018</v>
      </c>
      <c r="J59" s="32">
        <v>321045743.79299867</v>
      </c>
      <c r="K59" s="32">
        <v>327658365.65600032</v>
      </c>
      <c r="L59" s="11">
        <v>334422711.51799947</v>
      </c>
      <c r="N59" s="74">
        <f t="shared" si="78"/>
        <v>0.74265492123633736</v>
      </c>
      <c r="O59" s="16">
        <f t="shared" si="79"/>
        <v>0.7502418899475527</v>
      </c>
      <c r="P59" s="16">
        <f t="shared" si="80"/>
        <v>0.74917005090279165</v>
      </c>
      <c r="Q59" s="34">
        <f t="shared" si="81"/>
        <v>0.75133542899828465</v>
      </c>
      <c r="R59" s="34">
        <f t="shared" si="82"/>
        <v>0.74317276966499513</v>
      </c>
      <c r="S59" s="34">
        <f t="shared" si="83"/>
        <v>0.76520442620900764</v>
      </c>
      <c r="T59" s="34">
        <f t="shared" si="84"/>
        <v>0.77434859374805731</v>
      </c>
      <c r="U59" s="34">
        <f t="shared" si="87"/>
        <v>0.76067172111525061</v>
      </c>
      <c r="V59" s="34">
        <f t="shared" si="85"/>
        <v>0.76890819209798533</v>
      </c>
      <c r="W59" s="17">
        <f t="shared" si="86"/>
        <v>0.77754841351515425</v>
      </c>
      <c r="Y59" s="136">
        <f t="shared" si="74"/>
        <v>2.0644508338605518E-2</v>
      </c>
      <c r="Z59" s="100">
        <f t="shared" si="75"/>
        <v>0.8640221417168914</v>
      </c>
    </row>
    <row r="60" spans="1:26" ht="19.5" customHeight="1">
      <c r="A60" s="22"/>
      <c r="B60" t="s">
        <v>67</v>
      </c>
      <c r="C60" s="9">
        <v>4178738</v>
      </c>
      <c r="D60" s="10">
        <v>4672832</v>
      </c>
      <c r="E60" s="10">
        <v>4330356</v>
      </c>
      <c r="F60" s="32">
        <v>3983828</v>
      </c>
      <c r="G60" s="32">
        <v>4454727</v>
      </c>
      <c r="H60" s="32">
        <v>4722581</v>
      </c>
      <c r="I60" s="32">
        <v>4526690.5539999977</v>
      </c>
      <c r="J60" s="32">
        <v>4626865.1230000025</v>
      </c>
      <c r="K60" s="32">
        <v>4816414.0530000003</v>
      </c>
      <c r="L60" s="11">
        <v>4532592.643000002</v>
      </c>
      <c r="N60" s="74">
        <f t="shared" si="78"/>
        <v>1.0826879907097421E-2</v>
      </c>
      <c r="O60" s="16">
        <f t="shared" si="79"/>
        <v>1.135021426321777E-2</v>
      </c>
      <c r="P60" s="16">
        <f t="shared" si="80"/>
        <v>9.861014843182447E-3</v>
      </c>
      <c r="Q60" s="34">
        <f t="shared" si="81"/>
        <v>8.5953875719923384E-3</v>
      </c>
      <c r="R60" s="34">
        <f t="shared" si="82"/>
        <v>9.0089520374527447E-3</v>
      </c>
      <c r="S60" s="34">
        <f t="shared" si="83"/>
        <v>8.7759031157656868E-3</v>
      </c>
      <c r="T60" s="34">
        <f t="shared" si="84"/>
        <v>8.1654289983629797E-3</v>
      </c>
      <c r="U60" s="34">
        <f t="shared" si="87"/>
        <v>1.0962691530805122E-2</v>
      </c>
      <c r="V60" s="34">
        <f t="shared" si="85"/>
        <v>1.1302565751596404E-2</v>
      </c>
      <c r="W60" s="17">
        <f t="shared" si="86"/>
        <v>1.0538489454492161E-2</v>
      </c>
      <c r="Y60" s="136">
        <f t="shared" si="74"/>
        <v>-5.8927950727827152E-2</v>
      </c>
      <c r="Z60" s="100">
        <f t="shared" si="75"/>
        <v>-7.6407629710424294E-2</v>
      </c>
    </row>
    <row r="61" spans="1:26" ht="19.5" customHeight="1">
      <c r="A61" s="22"/>
      <c r="B61" t="s">
        <v>81</v>
      </c>
      <c r="C61" s="9">
        <v>0</v>
      </c>
      <c r="D61" s="10">
        <v>0</v>
      </c>
      <c r="E61" s="10">
        <v>0</v>
      </c>
      <c r="F61" s="32">
        <v>0</v>
      </c>
      <c r="G61" s="32">
        <v>0</v>
      </c>
      <c r="H61" s="32">
        <v>108974</v>
      </c>
      <c r="I61" s="32">
        <v>206770.19799999992</v>
      </c>
      <c r="J61" s="32">
        <v>117185.29</v>
      </c>
      <c r="K61" s="32">
        <v>119481.011</v>
      </c>
      <c r="L61" s="11">
        <v>100801.62599999999</v>
      </c>
      <c r="N61" s="74">
        <f t="shared" si="78"/>
        <v>0</v>
      </c>
      <c r="O61" s="16">
        <f t="shared" si="79"/>
        <v>0</v>
      </c>
      <c r="P61" s="16">
        <f t="shared" si="80"/>
        <v>0</v>
      </c>
      <c r="Q61" s="34">
        <f t="shared" si="81"/>
        <v>0</v>
      </c>
      <c r="R61" s="34">
        <f t="shared" si="82"/>
        <v>0</v>
      </c>
      <c r="S61" s="34">
        <f t="shared" si="83"/>
        <v>2.0250478840647728E-4</v>
      </c>
      <c r="T61" s="34">
        <f t="shared" si="84"/>
        <v>3.729805142643411E-4</v>
      </c>
      <c r="U61" s="34">
        <f t="shared" si="87"/>
        <v>2.7765369252540052E-4</v>
      </c>
      <c r="V61" s="34">
        <f t="shared" si="85"/>
        <v>2.8038328267345771E-4</v>
      </c>
      <c r="W61" s="17">
        <f t="shared" si="86"/>
        <v>2.3436848538269629E-4</v>
      </c>
      <c r="Y61" s="136">
        <f t="shared" si="74"/>
        <v>-0.15633768783560101</v>
      </c>
      <c r="Z61" s="100">
        <f t="shared" si="75"/>
        <v>-4.6014797290761418E-3</v>
      </c>
    </row>
    <row r="62" spans="1:26" ht="19.5" customHeight="1">
      <c r="A62" s="22"/>
      <c r="B62" t="s">
        <v>68</v>
      </c>
      <c r="C62" s="9">
        <v>0</v>
      </c>
      <c r="D62" s="10">
        <v>0</v>
      </c>
      <c r="E62" s="10">
        <v>456</v>
      </c>
      <c r="F62" s="32">
        <v>373</v>
      </c>
      <c r="G62" s="32">
        <v>65</v>
      </c>
      <c r="H62" s="32">
        <v>1438</v>
      </c>
      <c r="I62" s="32">
        <v>1688.6310000000003</v>
      </c>
      <c r="J62" s="32">
        <v>11245.544</v>
      </c>
      <c r="K62" s="32">
        <v>19377.375</v>
      </c>
      <c r="L62" s="11">
        <v>26872.223999999998</v>
      </c>
      <c r="N62" s="74">
        <f t="shared" si="78"/>
        <v>0</v>
      </c>
      <c r="O62" s="16">
        <f t="shared" si="79"/>
        <v>0</v>
      </c>
      <c r="P62" s="16">
        <f t="shared" si="80"/>
        <v>1.0383956350219695E-6</v>
      </c>
      <c r="Q62" s="34">
        <f t="shared" si="81"/>
        <v>8.0477359071554847E-7</v>
      </c>
      <c r="R62" s="34">
        <f t="shared" si="82"/>
        <v>1.3145179994967782E-7</v>
      </c>
      <c r="S62" s="34">
        <f t="shared" si="83"/>
        <v>2.6722143422147882E-6</v>
      </c>
      <c r="T62" s="34">
        <f t="shared" si="84"/>
        <v>3.0460214521954897E-6</v>
      </c>
      <c r="U62" s="34">
        <f t="shared" si="87"/>
        <v>2.6644699313854685E-5</v>
      </c>
      <c r="V62" s="34">
        <f t="shared" si="85"/>
        <v>4.5472430862629647E-5</v>
      </c>
      <c r="W62" s="17">
        <f t="shared" si="86"/>
        <v>6.2479175065534561E-5</v>
      </c>
      <c r="Y62" s="136">
        <f t="shared" si="74"/>
        <v>0.38678350395757932</v>
      </c>
      <c r="Z62" s="100">
        <f t="shared" si="75"/>
        <v>1.7006744202904913E-3</v>
      </c>
    </row>
    <row r="63" spans="1:26" ht="19.5" customHeight="1">
      <c r="A63" s="22"/>
      <c r="B63" t="s">
        <v>82</v>
      </c>
      <c r="C63" s="9">
        <v>0</v>
      </c>
      <c r="D63" s="10">
        <v>0</v>
      </c>
      <c r="E63" s="10">
        <v>0</v>
      </c>
      <c r="F63" s="32">
        <v>0</v>
      </c>
      <c r="G63" s="32">
        <v>0</v>
      </c>
      <c r="H63" s="32">
        <v>38799</v>
      </c>
      <c r="I63" s="32">
        <v>116148.83300000004</v>
      </c>
      <c r="J63" s="32">
        <v>49957.744999999981</v>
      </c>
      <c r="K63" s="32">
        <v>1373.641000000001</v>
      </c>
      <c r="L63" s="11">
        <v>193.25700000000001</v>
      </c>
      <c r="N63" s="74">
        <f t="shared" si="78"/>
        <v>0</v>
      </c>
      <c r="O63" s="16">
        <f t="shared" si="79"/>
        <v>0</v>
      </c>
      <c r="P63" s="16">
        <f t="shared" si="80"/>
        <v>0</v>
      </c>
      <c r="Q63" s="34">
        <f t="shared" si="81"/>
        <v>0</v>
      </c>
      <c r="R63" s="34">
        <f t="shared" si="82"/>
        <v>0</v>
      </c>
      <c r="S63" s="34">
        <f t="shared" si="83"/>
        <v>7.2099613535181903E-5</v>
      </c>
      <c r="T63" s="34">
        <f t="shared" si="84"/>
        <v>2.0951400096615039E-4</v>
      </c>
      <c r="U63" s="34">
        <f t="shared" si="87"/>
        <v>1.1836769247652465E-4</v>
      </c>
      <c r="V63" s="34">
        <f t="shared" si="85"/>
        <v>3.2234910767105191E-6</v>
      </c>
      <c r="W63" s="17">
        <f t="shared" si="86"/>
        <v>4.493315453026893E-7</v>
      </c>
      <c r="Y63" s="136">
        <f t="shared" si="74"/>
        <v>-0.85931040206283893</v>
      </c>
      <c r="Z63" s="100">
        <f t="shared" si="75"/>
        <v>-2.7741595314078297E-4</v>
      </c>
    </row>
    <row r="64" spans="1:26" ht="19.5" customHeight="1">
      <c r="A64" s="22"/>
      <c r="B64" t="s">
        <v>69</v>
      </c>
      <c r="C64" s="9">
        <v>0</v>
      </c>
      <c r="D64" s="10">
        <v>416</v>
      </c>
      <c r="E64" s="10">
        <v>454</v>
      </c>
      <c r="F64" s="32">
        <v>255</v>
      </c>
      <c r="G64" s="32">
        <v>0</v>
      </c>
      <c r="H64" s="32">
        <v>0</v>
      </c>
      <c r="I64" s="32"/>
      <c r="J64" s="32"/>
      <c r="K64" s="32"/>
      <c r="L64" s="11"/>
      <c r="N64" s="74">
        <f t="shared" si="78"/>
        <v>0</v>
      </c>
      <c r="O64" s="16">
        <f t="shared" si="79"/>
        <v>1.0104555724448455E-6</v>
      </c>
      <c r="P64" s="16">
        <f t="shared" si="80"/>
        <v>1.0338412682016978E-6</v>
      </c>
      <c r="Q64" s="34">
        <f t="shared" si="81"/>
        <v>5.5018033681625968E-7</v>
      </c>
      <c r="R64" s="34">
        <f t="shared" si="82"/>
        <v>0</v>
      </c>
      <c r="S64" s="34">
        <f t="shared" si="83"/>
        <v>0</v>
      </c>
      <c r="T64" s="34">
        <f t="shared" si="84"/>
        <v>0</v>
      </c>
      <c r="U64" s="34">
        <f t="shared" si="87"/>
        <v>0</v>
      </c>
      <c r="V64" s="34">
        <f t="shared" si="85"/>
        <v>0</v>
      </c>
      <c r="W64" s="17">
        <f t="shared" si="86"/>
        <v>0</v>
      </c>
      <c r="Y64" s="136"/>
      <c r="Z64" s="100">
        <f t="shared" si="75"/>
        <v>0</v>
      </c>
    </row>
    <row r="65" spans="1:26" ht="19.5" customHeight="1" thickBot="1">
      <c r="A65" s="22"/>
      <c r="B65" t="s">
        <v>70</v>
      </c>
      <c r="C65" s="29">
        <v>20779637</v>
      </c>
      <c r="D65" s="30">
        <v>19916700</v>
      </c>
      <c r="E65" s="30">
        <v>22402456</v>
      </c>
      <c r="F65" s="32">
        <v>22040729</v>
      </c>
      <c r="G65" s="32">
        <v>21503772</v>
      </c>
      <c r="H65" s="32">
        <v>21303973</v>
      </c>
      <c r="I65" s="32">
        <v>22164921.346000008</v>
      </c>
      <c r="J65" s="32">
        <v>17809917.223000005</v>
      </c>
      <c r="K65" s="32">
        <v>17277751.789000001</v>
      </c>
      <c r="L65" s="11">
        <v>20484227.787999999</v>
      </c>
      <c r="N65" s="74">
        <f t="shared" si="78"/>
        <v>5.3838894496873971E-2</v>
      </c>
      <c r="O65" s="16">
        <f t="shared" si="79"/>
        <v>4.8377260816615995E-2</v>
      </c>
      <c r="P65" s="16">
        <f t="shared" si="80"/>
        <v>5.1014501149499417E-2</v>
      </c>
      <c r="Q65" s="34">
        <f t="shared" si="81"/>
        <v>4.7554414529003539E-2</v>
      </c>
      <c r="R65" s="34">
        <f t="shared" si="82"/>
        <v>4.3487839001653594E-2</v>
      </c>
      <c r="S65" s="34">
        <f t="shared" si="83"/>
        <v>3.9588861054768158E-2</v>
      </c>
      <c r="T65" s="34">
        <f t="shared" si="84"/>
        <v>3.9981988904705494E-2</v>
      </c>
      <c r="U65" s="34">
        <f t="shared" si="87"/>
        <v>4.2198037659314395E-2</v>
      </c>
      <c r="V65" s="34">
        <f t="shared" si="85"/>
        <v>4.0545294380016812E-2</v>
      </c>
      <c r="W65" s="17">
        <f t="shared" si="86"/>
        <v>4.7626785711846545E-2</v>
      </c>
      <c r="Y65" s="136">
        <f t="shared" si="74"/>
        <v>0.18558409902852194</v>
      </c>
      <c r="Z65" s="100">
        <f t="shared" si="75"/>
        <v>0.70814913318297323</v>
      </c>
    </row>
    <row r="66" spans="1:26" ht="19.5" customHeight="1" thickBot="1">
      <c r="A66" s="71" t="s">
        <v>20</v>
      </c>
      <c r="B66" s="96"/>
      <c r="C66" s="139">
        <f t="shared" ref="C66:F73" si="88">C45+C55</f>
        <v>847034616</v>
      </c>
      <c r="D66" s="81">
        <f t="shared" si="88"/>
        <v>929528130</v>
      </c>
      <c r="E66" s="81">
        <f t="shared" si="88"/>
        <v>975792310</v>
      </c>
      <c r="F66" s="81">
        <f t="shared" si="88"/>
        <v>1051987405</v>
      </c>
      <c r="G66" s="81">
        <v>815955436</v>
      </c>
      <c r="H66" s="81">
        <f t="shared" ref="H66:L68" si="89">H45+H55</f>
        <v>847813826</v>
      </c>
      <c r="I66" s="81">
        <f t="shared" si="89"/>
        <v>1093352180.9139996</v>
      </c>
      <c r="J66" s="81">
        <f t="shared" si="89"/>
        <v>1056202325.8299978</v>
      </c>
      <c r="K66" s="81">
        <f t="shared" si="89"/>
        <v>1202693204.0630007</v>
      </c>
      <c r="L66" s="320">
        <f t="shared" si="89"/>
        <v>1202390580.2629995</v>
      </c>
      <c r="N66" s="137">
        <f t="shared" ref="N66:W66" si="90">N45+N55</f>
        <v>0.78041037153920634</v>
      </c>
      <c r="O66" s="140">
        <f t="shared" si="90"/>
        <v>1</v>
      </c>
      <c r="P66" s="140">
        <f t="shared" si="90"/>
        <v>1</v>
      </c>
      <c r="Q66" s="140">
        <f t="shared" si="90"/>
        <v>1</v>
      </c>
      <c r="R66" s="140">
        <f t="shared" si="90"/>
        <v>1</v>
      </c>
      <c r="S66" s="140">
        <f t="shared" si="90"/>
        <v>1</v>
      </c>
      <c r="T66" s="140">
        <f t="shared" si="90"/>
        <v>1</v>
      </c>
      <c r="U66" s="140">
        <f t="shared" si="90"/>
        <v>1</v>
      </c>
      <c r="V66" s="140">
        <f t="shared" ref="V66" si="91">V45+V55</f>
        <v>1</v>
      </c>
      <c r="W66" s="141">
        <f t="shared" si="90"/>
        <v>0.99999999999999989</v>
      </c>
      <c r="Y66" s="196">
        <f t="shared" si="74"/>
        <v>-2.5162177600971303E-4</v>
      </c>
      <c r="Z66" s="195">
        <f t="shared" si="75"/>
        <v>-1.1102230246251565E-14</v>
      </c>
    </row>
    <row r="67" spans="1:26" ht="19.5" customHeight="1">
      <c r="A67" s="22"/>
      <c r="B67" t="s">
        <v>64</v>
      </c>
      <c r="C67" s="73">
        <f t="shared" si="88"/>
        <v>223895118</v>
      </c>
      <c r="D67" s="249">
        <f t="shared" si="88"/>
        <v>234049410</v>
      </c>
      <c r="E67" s="249">
        <f t="shared" si="88"/>
        <v>238364551</v>
      </c>
      <c r="F67" s="249">
        <f t="shared" si="88"/>
        <v>260369851</v>
      </c>
      <c r="G67" s="249">
        <f t="shared" ref="G67:G73" si="92">G46+G56</f>
        <v>197441948</v>
      </c>
      <c r="H67" s="249">
        <f t="shared" si="89"/>
        <v>186875767</v>
      </c>
      <c r="I67" s="249">
        <f t="shared" si="89"/>
        <v>255033021.29799992</v>
      </c>
      <c r="J67" s="249">
        <f t="shared" ref="J67" si="93">J46+J56</f>
        <v>261058409.0779998</v>
      </c>
      <c r="K67" s="249">
        <f t="shared" si="89"/>
        <v>270604522.15199995</v>
      </c>
      <c r="L67" s="152">
        <f t="shared" si="89"/>
        <v>251772116.82499987</v>
      </c>
      <c r="M67" s="2"/>
      <c r="N67" s="74">
        <f t="shared" ref="N67:N76" si="94">C67/$C$66</f>
        <v>0.26432817947548909</v>
      </c>
      <c r="O67" s="16">
        <f t="shared" ref="O67:O76" si="95">D67/$D$66</f>
        <v>0.2517937891777412</v>
      </c>
      <c r="P67" s="16">
        <f t="shared" ref="P67:P76" si="96">E67/$E$66</f>
        <v>0.24427795603349242</v>
      </c>
      <c r="Q67" s="34">
        <f t="shared" ref="Q67:Q76" si="97">F67/$F$66</f>
        <v>0.2475028215760815</v>
      </c>
      <c r="R67" s="34">
        <f t="shared" ref="R67:R76" si="98">G67/$G$66</f>
        <v>0.24197638656334658</v>
      </c>
      <c r="S67" s="34">
        <f t="shared" ref="S67:S76" si="99">H67/$H$66</f>
        <v>0.22042075897922428</v>
      </c>
      <c r="T67" s="34">
        <f>I67/$I$66</f>
        <v>0.23325788867481137</v>
      </c>
      <c r="U67" s="34">
        <f>J67/$J$66</f>
        <v>0.24716704621233598</v>
      </c>
      <c r="V67" s="34">
        <f>K67/$K$66</f>
        <v>0.2249987954017115</v>
      </c>
      <c r="W67" s="17">
        <f t="shared" ref="W67:W76" si="100">L67/$L$66</f>
        <v>0.20939295513270706</v>
      </c>
      <c r="Y67" s="103">
        <f t="shared" si="74"/>
        <v>-6.9593830794970321E-2</v>
      </c>
      <c r="Z67" s="104">
        <f t="shared" si="75"/>
        <v>-1.5605840269004441</v>
      </c>
    </row>
    <row r="68" spans="1:26" ht="19.5" customHeight="1">
      <c r="A68" s="22"/>
      <c r="B68" t="s">
        <v>65</v>
      </c>
      <c r="C68" s="73">
        <f t="shared" si="88"/>
        <v>29126634</v>
      </c>
      <c r="D68" s="10">
        <f t="shared" si="88"/>
        <v>36097098</v>
      </c>
      <c r="E68" s="10">
        <f t="shared" si="88"/>
        <v>36531565</v>
      </c>
      <c r="F68" s="10">
        <f t="shared" si="88"/>
        <v>40065136</v>
      </c>
      <c r="G68" s="10">
        <f t="shared" si="92"/>
        <v>19515968</v>
      </c>
      <c r="H68" s="10">
        <f t="shared" si="89"/>
        <v>21340590</v>
      </c>
      <c r="I68" s="10">
        <f t="shared" si="89"/>
        <v>38008834.530000001</v>
      </c>
      <c r="J68" s="10">
        <f t="shared" ref="J68" si="101">J47+J57</f>
        <v>41007847.623000003</v>
      </c>
      <c r="K68" s="10">
        <f t="shared" si="89"/>
        <v>43835083.766000018</v>
      </c>
      <c r="L68" s="152">
        <f t="shared" si="89"/>
        <v>45658099.523999996</v>
      </c>
      <c r="M68" s="2"/>
      <c r="N68" s="74">
        <f t="shared" si="94"/>
        <v>3.4386592294830133E-2</v>
      </c>
      <c r="O68" s="16">
        <f t="shared" si="95"/>
        <v>3.8833787633731964E-2</v>
      </c>
      <c r="P68" s="16">
        <f t="shared" si="96"/>
        <v>3.7437848838960411E-2</v>
      </c>
      <c r="Q68" s="34">
        <f t="shared" si="97"/>
        <v>3.8085186010378136E-2</v>
      </c>
      <c r="R68" s="34">
        <f t="shared" si="98"/>
        <v>2.3917933674995458E-2</v>
      </c>
      <c r="S68" s="34">
        <f t="shared" si="99"/>
        <v>2.5171316326233161E-2</v>
      </c>
      <c r="T68" s="34">
        <f t="shared" ref="T68:T76" si="102">I68/$J$66</f>
        <v>3.5986319666671283E-2</v>
      </c>
      <c r="U68" s="34">
        <f t="shared" ref="U68:U76" si="103">J68/$J$66</f>
        <v>3.8825750161811771E-2</v>
      </c>
      <c r="V68" s="34">
        <f t="shared" ref="V68:V76" si="104">K68/$J$66</f>
        <v>4.1502544251219103E-2</v>
      </c>
      <c r="W68" s="17">
        <f t="shared" si="100"/>
        <v>3.7972768810292226E-2</v>
      </c>
      <c r="Y68" s="136">
        <f t="shared" si="74"/>
        <v>4.1588052340257461E-2</v>
      </c>
      <c r="Z68" s="100">
        <f t="shared" si="75"/>
        <v>-0.35297754409268772</v>
      </c>
    </row>
    <row r="69" spans="1:26" ht="19.5" customHeight="1">
      <c r="A69" s="22"/>
      <c r="B69" t="s">
        <v>72</v>
      </c>
      <c r="C69" s="73">
        <f t="shared" si="88"/>
        <v>40804</v>
      </c>
      <c r="D69" s="10">
        <f t="shared" si="88"/>
        <v>80734</v>
      </c>
      <c r="E69" s="10">
        <f t="shared" si="88"/>
        <v>122357</v>
      </c>
      <c r="F69" s="10">
        <f t="shared" si="88"/>
        <v>61316</v>
      </c>
      <c r="G69" s="10">
        <f t="shared" si="92"/>
        <v>53636</v>
      </c>
      <c r="H69" s="10">
        <f t="shared" ref="H69:L73" si="105">H48+H58</f>
        <v>36811</v>
      </c>
      <c r="I69" s="10">
        <f t="shared" si="105"/>
        <v>22644.725999999999</v>
      </c>
      <c r="J69" s="10">
        <f t="shared" ref="J69" si="106">J48+J58</f>
        <v>27815.937999999998</v>
      </c>
      <c r="K69" s="10">
        <f t="shared" si="105"/>
        <v>3779.7799999999997</v>
      </c>
      <c r="L69" s="152">
        <f t="shared" si="105"/>
        <v>0</v>
      </c>
      <c r="M69" s="2"/>
      <c r="N69" s="74">
        <f t="shared" si="94"/>
        <v>4.8172765586241401E-5</v>
      </c>
      <c r="O69" s="16">
        <f t="shared" si="95"/>
        <v>8.6854821703997277E-5</v>
      </c>
      <c r="P69" s="16">
        <f t="shared" si="96"/>
        <v>1.2539246184467266E-4</v>
      </c>
      <c r="Q69" s="34">
        <f t="shared" si="97"/>
        <v>5.828586892634898E-5</v>
      </c>
      <c r="R69" s="34">
        <f t="shared" si="98"/>
        <v>6.5733982070069813E-5</v>
      </c>
      <c r="S69" s="34">
        <f t="shared" si="99"/>
        <v>4.3418730470196412E-5</v>
      </c>
      <c r="T69" s="34">
        <f t="shared" si="102"/>
        <v>2.1439761536413058E-5</v>
      </c>
      <c r="U69" s="34">
        <f t="shared" si="103"/>
        <v>2.6335804532660291E-5</v>
      </c>
      <c r="V69" s="34">
        <f t="shared" si="104"/>
        <v>3.5786514643676126E-6</v>
      </c>
      <c r="W69" s="17">
        <f t="shared" si="100"/>
        <v>0</v>
      </c>
      <c r="Y69" s="136">
        <f t="shared" si="74"/>
        <v>-1</v>
      </c>
      <c r="Z69" s="100">
        <f t="shared" si="75"/>
        <v>-3.5786514643676128E-4</v>
      </c>
    </row>
    <row r="70" spans="1:26" ht="19.5" customHeight="1">
      <c r="A70" s="22"/>
      <c r="B70" t="s">
        <v>66</v>
      </c>
      <c r="C70" s="73">
        <f t="shared" si="88"/>
        <v>559497144</v>
      </c>
      <c r="D70" s="10">
        <f t="shared" si="88"/>
        <v>622981068</v>
      </c>
      <c r="E70" s="10">
        <f t="shared" si="88"/>
        <v>661742531</v>
      </c>
      <c r="F70" s="10">
        <f t="shared" si="88"/>
        <v>713560644</v>
      </c>
      <c r="G70" s="10">
        <f t="shared" si="92"/>
        <v>565233734</v>
      </c>
      <c r="H70" s="10">
        <f t="shared" si="105"/>
        <v>607093097</v>
      </c>
      <c r="I70" s="10">
        <f t="shared" si="105"/>
        <v>761403427.77899957</v>
      </c>
      <c r="J70" s="10">
        <f t="shared" ref="J70" si="107">J49+J59</f>
        <v>717847983.08099782</v>
      </c>
      <c r="K70" s="10">
        <f t="shared" si="105"/>
        <v>852546231.98100114</v>
      </c>
      <c r="L70" s="152">
        <f t="shared" si="105"/>
        <v>873720777.12899947</v>
      </c>
      <c r="M70" s="2"/>
      <c r="N70" s="74">
        <f t="shared" si="94"/>
        <v>0.6605363386943327</v>
      </c>
      <c r="O70" s="16">
        <f t="shared" si="95"/>
        <v>0.67021217313778336</v>
      </c>
      <c r="P70" s="16">
        <f t="shared" si="96"/>
        <v>0.67815919865160645</v>
      </c>
      <c r="Q70" s="34">
        <f t="shared" si="97"/>
        <v>0.67829770642548715</v>
      </c>
      <c r="R70" s="34">
        <f t="shared" si="98"/>
        <v>0.69272623119089072</v>
      </c>
      <c r="S70" s="34">
        <f t="shared" si="99"/>
        <v>0.71606888019776171</v>
      </c>
      <c r="T70" s="34">
        <f t="shared" si="102"/>
        <v>0.72088785373641762</v>
      </c>
      <c r="U70" s="34">
        <f t="shared" si="103"/>
        <v>0.6796500684818032</v>
      </c>
      <c r="V70" s="34">
        <f t="shared" si="104"/>
        <v>0.8071807939932748</v>
      </c>
      <c r="W70" s="17">
        <f t="shared" si="100"/>
        <v>0.72665304558348254</v>
      </c>
      <c r="Y70" s="136">
        <f t="shared" si="74"/>
        <v>2.483682919904126E-2</v>
      </c>
      <c r="Z70" s="100">
        <f t="shared" si="75"/>
        <v>-8.052774840979227</v>
      </c>
    </row>
    <row r="71" spans="1:26" ht="19.5" customHeight="1">
      <c r="A71" s="22"/>
      <c r="B71" t="s">
        <v>67</v>
      </c>
      <c r="C71" s="73">
        <f t="shared" si="88"/>
        <v>13073936</v>
      </c>
      <c r="D71" s="10">
        <f t="shared" si="88"/>
        <v>15814913</v>
      </c>
      <c r="E71" s="10">
        <f t="shared" si="88"/>
        <v>16252342</v>
      </c>
      <c r="F71" s="10">
        <f t="shared" si="88"/>
        <v>15132052</v>
      </c>
      <c r="G71" s="10">
        <f t="shared" si="92"/>
        <v>11722229</v>
      </c>
      <c r="H71" s="10">
        <f t="shared" si="105"/>
        <v>10319717</v>
      </c>
      <c r="I71" s="10">
        <f t="shared" si="105"/>
        <v>15394043.093</v>
      </c>
      <c r="J71" s="10">
        <f t="shared" ref="J71" si="108">J50+J60</f>
        <v>17123433.094999999</v>
      </c>
      <c r="K71" s="10">
        <f t="shared" si="105"/>
        <v>17427196.999000002</v>
      </c>
      <c r="L71" s="152">
        <f t="shared" si="105"/>
        <v>13585459.197000004</v>
      </c>
      <c r="M71" s="2"/>
      <c r="N71" s="74">
        <f t="shared" si="94"/>
        <v>1.5434948882891935E-2</v>
      </c>
      <c r="O71" s="16">
        <f t="shared" si="95"/>
        <v>1.7013915436857194E-2</v>
      </c>
      <c r="P71" s="16">
        <f t="shared" si="96"/>
        <v>1.6655534003952133E-2</v>
      </c>
      <c r="Q71" s="34">
        <f t="shared" si="97"/>
        <v>1.4384252062409435E-2</v>
      </c>
      <c r="R71" s="34">
        <f t="shared" si="98"/>
        <v>1.436626129665248E-2</v>
      </c>
      <c r="S71" s="34">
        <f t="shared" si="99"/>
        <v>1.2172149926698647E-2</v>
      </c>
      <c r="T71" s="34">
        <f t="shared" si="102"/>
        <v>1.4574899824143889E-2</v>
      </c>
      <c r="U71" s="34">
        <f t="shared" si="103"/>
        <v>1.6212266036759439E-2</v>
      </c>
      <c r="V71" s="34">
        <f t="shared" si="104"/>
        <v>1.649986614572653E-2</v>
      </c>
      <c r="W71" s="17">
        <f t="shared" si="100"/>
        <v>1.1298707275325169E-2</v>
      </c>
      <c r="Y71" s="136">
        <f t="shared" si="74"/>
        <v>-0.22044496325028298</v>
      </c>
      <c r="Z71" s="100">
        <f t="shared" si="75"/>
        <v>-0.52011588704013612</v>
      </c>
    </row>
    <row r="72" spans="1:26" ht="19.5" customHeight="1">
      <c r="A72" s="22"/>
      <c r="B72" t="s">
        <v>81</v>
      </c>
      <c r="C72" s="73">
        <f t="shared" si="88"/>
        <v>0</v>
      </c>
      <c r="D72" s="10">
        <f t="shared" si="88"/>
        <v>0</v>
      </c>
      <c r="E72" s="10">
        <f t="shared" si="88"/>
        <v>0</v>
      </c>
      <c r="F72" s="10">
        <f t="shared" si="88"/>
        <v>0</v>
      </c>
      <c r="G72" s="10">
        <f t="shared" si="92"/>
        <v>0</v>
      </c>
      <c r="H72" s="10">
        <f t="shared" si="105"/>
        <v>148749</v>
      </c>
      <c r="I72" s="10">
        <f t="shared" si="105"/>
        <v>250238.36099999992</v>
      </c>
      <c r="J72" s="10">
        <f t="shared" ref="J72" si="109">J51+J61</f>
        <v>179801.204</v>
      </c>
      <c r="K72" s="10">
        <f t="shared" si="105"/>
        <v>181640.946</v>
      </c>
      <c r="L72" s="152">
        <f t="shared" si="105"/>
        <v>204301.53200000001</v>
      </c>
      <c r="M72" s="2"/>
      <c r="N72" s="74">
        <f t="shared" si="94"/>
        <v>0</v>
      </c>
      <c r="O72" s="16">
        <f t="shared" si="95"/>
        <v>0</v>
      </c>
      <c r="P72" s="16">
        <f t="shared" si="96"/>
        <v>0</v>
      </c>
      <c r="Q72" s="34">
        <f t="shared" si="97"/>
        <v>0</v>
      </c>
      <c r="R72" s="34">
        <f t="shared" si="98"/>
        <v>0</v>
      </c>
      <c r="S72" s="34">
        <f t="shared" si="99"/>
        <v>1.7545007575755199E-4</v>
      </c>
      <c r="T72" s="34">
        <f t="shared" si="102"/>
        <v>2.3692275133304082E-4</v>
      </c>
      <c r="U72" s="34">
        <f t="shared" si="103"/>
        <v>1.7023367550218793E-4</v>
      </c>
      <c r="V72" s="34">
        <f t="shared" si="104"/>
        <v>1.7197552169491835E-4</v>
      </c>
      <c r="W72" s="17">
        <f t="shared" si="100"/>
        <v>1.6991278487503872E-4</v>
      </c>
      <c r="Y72" s="136">
        <f t="shared" si="74"/>
        <v>0.12475483363756545</v>
      </c>
      <c r="Z72" s="100">
        <f t="shared" si="75"/>
        <v>-2.0627368198796272E-4</v>
      </c>
    </row>
    <row r="73" spans="1:26" ht="19.5" customHeight="1">
      <c r="A73" s="22"/>
      <c r="B73" t="s">
        <v>68</v>
      </c>
      <c r="C73" s="73">
        <f t="shared" si="88"/>
        <v>0</v>
      </c>
      <c r="D73" s="10">
        <f t="shared" si="88"/>
        <v>0</v>
      </c>
      <c r="E73" s="10">
        <f t="shared" si="88"/>
        <v>456</v>
      </c>
      <c r="F73" s="10">
        <f t="shared" si="88"/>
        <v>4573</v>
      </c>
      <c r="G73" s="10">
        <f t="shared" si="92"/>
        <v>2004</v>
      </c>
      <c r="H73" s="10">
        <f t="shared" si="105"/>
        <v>1438</v>
      </c>
      <c r="I73" s="10">
        <f t="shared" si="105"/>
        <v>1688.6310000000003</v>
      </c>
      <c r="J73" s="10">
        <f t="shared" ref="J73" si="110">J52+J62</f>
        <v>11858.257</v>
      </c>
      <c r="K73" s="10">
        <f t="shared" si="105"/>
        <v>24503.188000000002</v>
      </c>
      <c r="L73" s="152">
        <f t="shared" si="105"/>
        <v>499169.97399999993</v>
      </c>
      <c r="M73" s="2"/>
      <c r="N73" s="74">
        <f t="shared" si="94"/>
        <v>0</v>
      </c>
      <c r="O73" s="16">
        <f t="shared" si="95"/>
        <v>0</v>
      </c>
      <c r="P73" s="16">
        <f t="shared" si="96"/>
        <v>4.6731255752568906E-7</v>
      </c>
      <c r="Q73" s="34">
        <f t="shared" si="97"/>
        <v>4.3470102191955426E-6</v>
      </c>
      <c r="R73" s="34">
        <f t="shared" si="98"/>
        <v>2.456016482743305E-6</v>
      </c>
      <c r="S73" s="34">
        <f t="shared" si="99"/>
        <v>1.6961270928837152E-6</v>
      </c>
      <c r="T73" s="34">
        <f t="shared" si="102"/>
        <v>1.5987760665770355E-6</v>
      </c>
      <c r="U73" s="34">
        <f t="shared" si="103"/>
        <v>1.1227258935149002E-5</v>
      </c>
      <c r="V73" s="34">
        <f t="shared" si="104"/>
        <v>2.3199331606039221E-5</v>
      </c>
      <c r="W73" s="17">
        <f t="shared" si="100"/>
        <v>4.1514794127114354E-4</v>
      </c>
      <c r="Y73" s="136">
        <f t="shared" si="74"/>
        <v>19.371633846175438</v>
      </c>
      <c r="Z73" s="100">
        <f t="shared" si="75"/>
        <v>3.9194860966510432E-2</v>
      </c>
    </row>
    <row r="74" spans="1:26" ht="19.5" customHeight="1">
      <c r="A74" s="22"/>
      <c r="B74" t="s">
        <v>82</v>
      </c>
      <c r="C74" s="73"/>
      <c r="D74" s="10"/>
      <c r="E74" s="10"/>
      <c r="F74" s="10"/>
      <c r="G74" s="10"/>
      <c r="H74" s="10"/>
      <c r="I74" s="10"/>
      <c r="J74" s="10"/>
      <c r="K74" s="10"/>
      <c r="L74" s="152"/>
      <c r="M74" s="2"/>
      <c r="N74" s="74">
        <f t="shared" si="94"/>
        <v>0</v>
      </c>
      <c r="O74" s="16">
        <f t="shared" si="95"/>
        <v>0</v>
      </c>
      <c r="P74" s="16">
        <f t="shared" si="96"/>
        <v>0</v>
      </c>
      <c r="Q74" s="34">
        <f t="shared" si="97"/>
        <v>0</v>
      </c>
      <c r="R74" s="34">
        <f t="shared" si="98"/>
        <v>0</v>
      </c>
      <c r="S74" s="34">
        <f t="shared" si="99"/>
        <v>0</v>
      </c>
      <c r="T74" s="34">
        <f t="shared" si="102"/>
        <v>0</v>
      </c>
      <c r="U74" s="34">
        <f t="shared" si="103"/>
        <v>0</v>
      </c>
      <c r="V74" s="34">
        <f t="shared" si="104"/>
        <v>0</v>
      </c>
      <c r="W74" s="17">
        <f t="shared" si="100"/>
        <v>0</v>
      </c>
      <c r="Y74" s="136"/>
      <c r="Z74" s="100">
        <f t="shared" si="75"/>
        <v>0</v>
      </c>
    </row>
    <row r="75" spans="1:26" ht="19.5" customHeight="1">
      <c r="A75" s="22"/>
      <c r="B75" t="s">
        <v>69</v>
      </c>
      <c r="C75" s="73">
        <f t="shared" ref="C75:L75" si="111">C53+C64</f>
        <v>0</v>
      </c>
      <c r="D75" s="10">
        <f t="shared" si="111"/>
        <v>416</v>
      </c>
      <c r="E75" s="10">
        <f t="shared" si="111"/>
        <v>454</v>
      </c>
      <c r="F75" s="10">
        <f t="shared" si="111"/>
        <v>255</v>
      </c>
      <c r="G75" s="10">
        <f t="shared" si="111"/>
        <v>0</v>
      </c>
      <c r="H75" s="10">
        <f t="shared" si="111"/>
        <v>0</v>
      </c>
      <c r="I75" s="10">
        <f t="shared" si="111"/>
        <v>0</v>
      </c>
      <c r="J75" s="10">
        <f t="shared" ref="J75" si="112">J53+J64</f>
        <v>0</v>
      </c>
      <c r="K75" s="10">
        <f t="shared" si="111"/>
        <v>0</v>
      </c>
      <c r="L75" s="152">
        <f t="shared" si="111"/>
        <v>0</v>
      </c>
      <c r="M75" s="2"/>
      <c r="N75" s="74">
        <f t="shared" si="94"/>
        <v>0</v>
      </c>
      <c r="O75" s="16">
        <f t="shared" si="95"/>
        <v>4.4753890342189E-7</v>
      </c>
      <c r="P75" s="16">
        <f t="shared" si="96"/>
        <v>4.6526294104531324E-7</v>
      </c>
      <c r="Q75" s="34">
        <f t="shared" si="97"/>
        <v>2.4239833936034625E-7</v>
      </c>
      <c r="R75" s="34">
        <f t="shared" si="98"/>
        <v>0</v>
      </c>
      <c r="S75" s="34">
        <f t="shared" si="99"/>
        <v>0</v>
      </c>
      <c r="T75" s="34">
        <f t="shared" si="102"/>
        <v>0</v>
      </c>
      <c r="U75" s="34">
        <f t="shared" si="103"/>
        <v>0</v>
      </c>
      <c r="V75" s="34">
        <f t="shared" si="104"/>
        <v>0</v>
      </c>
      <c r="W75" s="17">
        <f t="shared" si="100"/>
        <v>0</v>
      </c>
      <c r="Y75" s="136"/>
      <c r="Z75" s="100">
        <f t="shared" si="75"/>
        <v>0</v>
      </c>
    </row>
    <row r="76" spans="1:26" ht="19.5" customHeight="1" thickBot="1">
      <c r="A76" s="28"/>
      <c r="B76" s="23" t="s">
        <v>70</v>
      </c>
      <c r="C76" s="182">
        <f t="shared" ref="C76:L76" si="113">C54+C65</f>
        <v>21400980</v>
      </c>
      <c r="D76" s="30">
        <f t="shared" si="113"/>
        <v>20504491</v>
      </c>
      <c r="E76" s="30">
        <f t="shared" si="113"/>
        <v>22778054</v>
      </c>
      <c r="F76" s="30">
        <f t="shared" si="113"/>
        <v>22793578</v>
      </c>
      <c r="G76" s="30">
        <f t="shared" si="113"/>
        <v>21985917</v>
      </c>
      <c r="H76" s="30">
        <f t="shared" si="113"/>
        <v>21958858</v>
      </c>
      <c r="I76" s="30">
        <f t="shared" si="113"/>
        <v>23122133.66300001</v>
      </c>
      <c r="J76" s="30">
        <f t="shared" ref="J76" si="114">J54+J65</f>
        <v>18895219.809000004</v>
      </c>
      <c r="K76" s="30">
        <f t="shared" si="113"/>
        <v>18068871.609999999</v>
      </c>
      <c r="L76" s="153">
        <f t="shared" si="113"/>
        <v>20980433.890999999</v>
      </c>
      <c r="M76" s="2"/>
      <c r="N76" s="138">
        <f t="shared" si="94"/>
        <v>2.5265767886869926E-2</v>
      </c>
      <c r="O76" s="77">
        <f t="shared" si="95"/>
        <v>2.2059032253278876E-2</v>
      </c>
      <c r="P76" s="77">
        <f t="shared" si="96"/>
        <v>2.3343137434645288E-2</v>
      </c>
      <c r="Q76" s="160">
        <f t="shared" si="97"/>
        <v>2.1667158648158911E-2</v>
      </c>
      <c r="R76" s="77">
        <f t="shared" si="98"/>
        <v>2.6944997275561995E-2</v>
      </c>
      <c r="S76" s="160">
        <f t="shared" si="99"/>
        <v>2.590056605186809E-2</v>
      </c>
      <c r="T76" s="77">
        <f t="shared" si="102"/>
        <v>2.1891765524024852E-2</v>
      </c>
      <c r="U76" s="160">
        <f t="shared" si="103"/>
        <v>1.7889772960073283E-2</v>
      </c>
      <c r="V76" s="77">
        <f t="shared" si="104"/>
        <v>1.7107396157077102E-2</v>
      </c>
      <c r="W76" s="90">
        <f t="shared" si="100"/>
        <v>1.7448934011451533E-2</v>
      </c>
      <c r="Y76" s="105">
        <f t="shared" si="74"/>
        <v>0.16113691789080123</v>
      </c>
      <c r="Z76" s="102">
        <f t="shared" si="75"/>
        <v>3.4153785437443171E-2</v>
      </c>
    </row>
    <row r="77" spans="1:26" ht="19.5" customHeight="1"/>
    <row r="78" spans="1:26" ht="19.5" customHeight="1"/>
    <row r="79" spans="1:26">
      <c r="A79" s="1" t="s">
        <v>26</v>
      </c>
      <c r="N79" s="1" t="str">
        <f>Y3</f>
        <v>VARIAÇÃO (JAN-DEZ)</v>
      </c>
    </row>
    <row r="80" spans="1:26" ht="15.75" thickBot="1"/>
    <row r="81" spans="1:14" ht="24" customHeight="1">
      <c r="A81" s="378" t="s">
        <v>78</v>
      </c>
      <c r="B81" s="469"/>
      <c r="C81" s="382">
        <v>2016</v>
      </c>
      <c r="D81" s="376">
        <v>2017</v>
      </c>
      <c r="E81" s="376">
        <v>2018</v>
      </c>
      <c r="F81" s="376">
        <v>2019</v>
      </c>
      <c r="G81" s="376">
        <v>2020</v>
      </c>
      <c r="H81" s="376">
        <v>2021</v>
      </c>
      <c r="I81" s="376">
        <v>2022</v>
      </c>
      <c r="J81" s="376">
        <v>2023</v>
      </c>
      <c r="K81" s="376">
        <v>2024</v>
      </c>
      <c r="L81" s="390">
        <v>2025</v>
      </c>
      <c r="N81" s="392" t="s">
        <v>89</v>
      </c>
    </row>
    <row r="82" spans="1:14" ht="20.25" customHeight="1" thickBot="1">
      <c r="A82" s="380"/>
      <c r="B82" s="471"/>
      <c r="C82" s="383"/>
      <c r="D82" s="377"/>
      <c r="E82" s="377"/>
      <c r="F82" s="377"/>
      <c r="G82" s="377"/>
      <c r="H82" s="377"/>
      <c r="I82" s="377"/>
      <c r="J82" s="377"/>
      <c r="K82" s="377"/>
      <c r="L82" s="391"/>
      <c r="N82" s="393"/>
    </row>
    <row r="83" spans="1:14" ht="20.100000000000001" customHeight="1" thickBot="1">
      <c r="A83" s="5" t="s">
        <v>36</v>
      </c>
      <c r="B83" s="6"/>
      <c r="C83" s="36">
        <f>C45/C7</f>
        <v>6.2654848542489967</v>
      </c>
      <c r="D83" s="142">
        <f t="shared" ref="D83:I83" si="115">D45/D7</f>
        <v>6.4560462042243847</v>
      </c>
      <c r="E83" s="142">
        <f t="shared" si="115"/>
        <v>6.5952788640868016</v>
      </c>
      <c r="F83" s="323">
        <f t="shared" si="115"/>
        <v>6.5978985402664216</v>
      </c>
      <c r="G83" s="323">
        <f t="shared" si="115"/>
        <v>6.5158738856496985</v>
      </c>
      <c r="H83" s="323">
        <f t="shared" si="115"/>
        <v>6.7580608668459456</v>
      </c>
      <c r="I83" s="323">
        <f t="shared" si="115"/>
        <v>6.9966106148194536</v>
      </c>
      <c r="J83" s="323">
        <f t="shared" ref="J83:K83" si="116">J45/J7</f>
        <v>7.2085084622603093</v>
      </c>
      <c r="K83" s="323">
        <f t="shared" si="116"/>
        <v>8.0583888374507531</v>
      </c>
      <c r="L83" s="353">
        <f t="shared" ref="L83:L114" si="117">L45/L7</f>
        <v>8.5627116756451134</v>
      </c>
      <c r="M83" s="186"/>
      <c r="N83" s="21">
        <f>(L83-K83)/K83</f>
        <v>6.2583581950098763E-2</v>
      </c>
    </row>
    <row r="84" spans="1:14" ht="20.100000000000001" customHeight="1">
      <c r="A84" s="22"/>
      <c r="B84" s="135" t="s">
        <v>64</v>
      </c>
      <c r="C84" s="37">
        <f t="shared" ref="C84:I84" si="118">C46/C8</f>
        <v>4.0065269977466658</v>
      </c>
      <c r="D84" s="25">
        <f t="shared" si="118"/>
        <v>4.0122677825404391</v>
      </c>
      <c r="E84" s="25">
        <f t="shared" si="118"/>
        <v>3.9288679671800066</v>
      </c>
      <c r="F84" s="324">
        <f t="shared" si="118"/>
        <v>3.9346168082813922</v>
      </c>
      <c r="G84" s="324">
        <f t="shared" si="118"/>
        <v>3.9813012875264353</v>
      </c>
      <c r="H84" s="324">
        <f t="shared" si="118"/>
        <v>3.9803892600391277</v>
      </c>
      <c r="I84" s="324">
        <f t="shared" si="118"/>
        <v>4.1629516493246106</v>
      </c>
      <c r="J84" s="324">
        <f t="shared" ref="J84:K84" si="119">J46/J8</f>
        <v>4.1856699837233444</v>
      </c>
      <c r="K84" s="324">
        <f t="shared" si="119"/>
        <v>4.247057152415926</v>
      </c>
      <c r="L84" s="325">
        <f t="shared" si="117"/>
        <v>4.3083149176919147</v>
      </c>
      <c r="M84" s="186"/>
      <c r="N84" s="197">
        <f t="shared" ref="N84:N114" si="120">(L84-K84)/K84</f>
        <v>1.4423579216762458E-2</v>
      </c>
    </row>
    <row r="85" spans="1:14" ht="20.100000000000001" customHeight="1">
      <c r="A85" s="22"/>
      <c r="B85" s="135" t="s">
        <v>65</v>
      </c>
      <c r="C85" s="37">
        <f t="shared" ref="C85:I85" si="121">C47/C9</f>
        <v>4.8232437581677328</v>
      </c>
      <c r="D85" s="25">
        <f t="shared" si="121"/>
        <v>4.9536346885160132</v>
      </c>
      <c r="E85" s="25">
        <f t="shared" si="121"/>
        <v>4.6595370518236487</v>
      </c>
      <c r="F85" s="324">
        <f t="shared" si="121"/>
        <v>4.4997990594881774</v>
      </c>
      <c r="G85" s="324">
        <f t="shared" si="121"/>
        <v>4.1349631919918277</v>
      </c>
      <c r="H85" s="324">
        <f t="shared" si="121"/>
        <v>4.376096403431295</v>
      </c>
      <c r="I85" s="324">
        <f t="shared" si="121"/>
        <v>4.7736137247346093</v>
      </c>
      <c r="J85" s="324">
        <f t="shared" ref="J85:K85" si="122">J47/J9</f>
        <v>4.8828239091213916</v>
      </c>
      <c r="K85" s="324">
        <f t="shared" si="122"/>
        <v>5.0477884170674878</v>
      </c>
      <c r="L85" s="325">
        <f t="shared" si="117"/>
        <v>5.0330245453129798</v>
      </c>
      <c r="M85" s="186"/>
      <c r="N85" s="27">
        <f t="shared" si="120"/>
        <v>-2.9248198487457733E-3</v>
      </c>
    </row>
    <row r="86" spans="1:14" ht="20.100000000000001" customHeight="1">
      <c r="A86" s="22"/>
      <c r="B86" s="135" t="s">
        <v>72</v>
      </c>
      <c r="C86" s="37">
        <f t="shared" ref="C86:I86" si="123">C48/C10</f>
        <v>1.2000470560555261</v>
      </c>
      <c r="D86" s="25">
        <f t="shared" si="123"/>
        <v>1.7223988223497535</v>
      </c>
      <c r="E86" s="25">
        <f t="shared" si="123"/>
        <v>1.7286945464820571</v>
      </c>
      <c r="F86" s="324">
        <f t="shared" si="123"/>
        <v>1.3900773782430587</v>
      </c>
      <c r="G86" s="324">
        <f t="shared" si="123"/>
        <v>1.3648760440850747</v>
      </c>
      <c r="H86" s="324">
        <f t="shared" si="123"/>
        <v>1.3573016225827961</v>
      </c>
      <c r="I86" s="324">
        <f t="shared" si="123"/>
        <v>1.5476173341526342</v>
      </c>
      <c r="J86" s="324">
        <f t="shared" ref="J86:K86" si="124">J48/J10</f>
        <v>1.9296050537229297</v>
      </c>
      <c r="K86" s="324">
        <f t="shared" si="124"/>
        <v>1.9995112021464783</v>
      </c>
      <c r="L86" s="325"/>
      <c r="M86" s="186"/>
      <c r="N86" s="27">
        <f t="shared" si="120"/>
        <v>-1</v>
      </c>
    </row>
    <row r="87" spans="1:14" ht="20.100000000000001" customHeight="1">
      <c r="A87" s="22"/>
      <c r="B87" s="135" t="s">
        <v>66</v>
      </c>
      <c r="C87" s="37">
        <f t="shared" ref="C87:I87" si="125">C49/C11</f>
        <v>9.9465692397848233</v>
      </c>
      <c r="D87" s="25">
        <f t="shared" si="125"/>
        <v>10.215136737554323</v>
      </c>
      <c r="E87" s="25">
        <f t="shared" si="125"/>
        <v>10.77276660061475</v>
      </c>
      <c r="F87" s="324">
        <f t="shared" si="125"/>
        <v>10.836027462226122</v>
      </c>
      <c r="G87" s="324">
        <f t="shared" si="125"/>
        <v>10.763684895776635</v>
      </c>
      <c r="H87" s="324">
        <f t="shared" si="125"/>
        <v>11.167443960592864</v>
      </c>
      <c r="I87" s="324">
        <f t="shared" si="125"/>
        <v>11.616875071307623</v>
      </c>
      <c r="J87" s="324">
        <f t="shared" ref="J87:K87" si="126">J49/J11</f>
        <v>12.29503135062216</v>
      </c>
      <c r="K87" s="324">
        <f t="shared" si="126"/>
        <v>13.502926981149356</v>
      </c>
      <c r="L87" s="325">
        <f t="shared" si="117"/>
        <v>14.431329482898535</v>
      </c>
      <c r="M87" s="186"/>
      <c r="N87" s="27">
        <f t="shared" si="120"/>
        <v>6.8755648537925707E-2</v>
      </c>
    </row>
    <row r="88" spans="1:14" ht="20.100000000000001" customHeight="1">
      <c r="A88" s="22"/>
      <c r="B88" t="s">
        <v>67</v>
      </c>
      <c r="C88" s="37">
        <f t="shared" ref="C88:I88" si="127">C50/C12</f>
        <v>3.6729090278465959</v>
      </c>
      <c r="D88" s="25">
        <f t="shared" si="127"/>
        <v>3.5762013904781038</v>
      </c>
      <c r="E88" s="25">
        <f t="shared" si="127"/>
        <v>3.9869235975857715</v>
      </c>
      <c r="F88" s="324">
        <f t="shared" si="127"/>
        <v>4.1667815361614648</v>
      </c>
      <c r="G88" s="324">
        <f t="shared" si="127"/>
        <v>4.1544227226138304</v>
      </c>
      <c r="H88" s="324">
        <f t="shared" si="127"/>
        <v>3.9283716007462108</v>
      </c>
      <c r="I88" s="324">
        <f t="shared" si="127"/>
        <v>4.5178876334669233</v>
      </c>
      <c r="J88" s="324">
        <f t="shared" ref="J88:K88" si="128">J50/J12</f>
        <v>3.8975578776539748</v>
      </c>
      <c r="K88" s="324">
        <f t="shared" si="128"/>
        <v>4.7852006281897612</v>
      </c>
      <c r="L88" s="325">
        <f t="shared" si="117"/>
        <v>4.1035676740181293</v>
      </c>
      <c r="M88" s="186"/>
      <c r="N88" s="27">
        <f t="shared" si="120"/>
        <v>-0.14244605548116659</v>
      </c>
    </row>
    <row r="89" spans="1:14" ht="20.100000000000001" customHeight="1">
      <c r="A89" s="22"/>
      <c r="B89" s="135" t="s">
        <v>81</v>
      </c>
      <c r="C89" s="37"/>
      <c r="D89" s="25"/>
      <c r="E89" s="25"/>
      <c r="F89" s="324"/>
      <c r="G89" s="324"/>
      <c r="H89" s="324">
        <f t="shared" ref="H89:I89" si="129">H51/H13</f>
        <v>5.8838757396449708</v>
      </c>
      <c r="I89" s="324">
        <f t="shared" si="129"/>
        <v>7.7052685559996563</v>
      </c>
      <c r="J89" s="324">
        <f t="shared" ref="J89:K89" si="130">J51/J13</f>
        <v>7.9599401503614118</v>
      </c>
      <c r="K89" s="324">
        <f t="shared" si="130"/>
        <v>9.2829004195827594</v>
      </c>
      <c r="L89" s="325">
        <f t="shared" si="117"/>
        <v>8.1832436272438205</v>
      </c>
      <c r="M89" s="186"/>
      <c r="N89" s="27">
        <f t="shared" si="120"/>
        <v>-0.11846047492001055</v>
      </c>
    </row>
    <row r="90" spans="1:14" ht="20.100000000000001" customHeight="1">
      <c r="A90" s="22"/>
      <c r="B90" t="s">
        <v>68</v>
      </c>
      <c r="C90" s="37"/>
      <c r="D90" s="25"/>
      <c r="E90" s="25"/>
      <c r="F90" s="324">
        <f t="shared" ref="F90:G90" si="131">F52/F14</f>
        <v>3.6082474226804124</v>
      </c>
      <c r="G90" s="324">
        <f t="shared" si="131"/>
        <v>3.610800744878957</v>
      </c>
      <c r="H90" s="324"/>
      <c r="I90" s="324"/>
      <c r="J90" s="324"/>
      <c r="K90" s="324"/>
      <c r="L90" s="325">
        <f t="shared" si="117"/>
        <v>4.3381828502722737</v>
      </c>
      <c r="M90" s="351"/>
      <c r="N90" s="27"/>
    </row>
    <row r="91" spans="1:14" ht="20.100000000000001" customHeight="1">
      <c r="A91" s="22"/>
      <c r="B91" t="s">
        <v>69</v>
      </c>
      <c r="C91" s="37"/>
      <c r="D91" s="25"/>
      <c r="E91" s="25"/>
      <c r="F91" s="324"/>
      <c r="G91" s="324"/>
      <c r="H91" s="324"/>
      <c r="I91" s="324"/>
      <c r="J91" s="324"/>
      <c r="K91" s="324"/>
      <c r="L91" s="325"/>
      <c r="M91" s="186"/>
      <c r="N91" s="27"/>
    </row>
    <row r="92" spans="1:14" ht="20.100000000000001" customHeight="1" thickBot="1">
      <c r="A92" s="22"/>
      <c r="B92" t="s">
        <v>70</v>
      </c>
      <c r="C92" s="37">
        <f t="shared" ref="C92:I92" si="132">C54/C16</f>
        <v>1.8700899615654336</v>
      </c>
      <c r="D92" s="25">
        <f t="shared" si="132"/>
        <v>3.5003185946106892</v>
      </c>
      <c r="E92" s="25">
        <f t="shared" si="132"/>
        <v>2.6837821809061744</v>
      </c>
      <c r="F92" s="324">
        <f t="shared" si="132"/>
        <v>2.1013277584411889</v>
      </c>
      <c r="G92" s="324">
        <f t="shared" si="132"/>
        <v>1.9844379596893353</v>
      </c>
      <c r="H92" s="324">
        <f t="shared" si="132"/>
        <v>3.0186544116969198</v>
      </c>
      <c r="I92" s="324">
        <f t="shared" si="132"/>
        <v>2.7211812582263541</v>
      </c>
      <c r="J92" s="324">
        <f t="shared" ref="J92:K92" si="133">J54/J16</f>
        <v>2.5278308164341867</v>
      </c>
      <c r="K92" s="324">
        <f t="shared" si="133"/>
        <v>1.9898330629737502</v>
      </c>
      <c r="L92" s="325">
        <f t="shared" si="117"/>
        <v>1.7149696086376889</v>
      </c>
      <c r="N92" s="27">
        <f t="shared" si="120"/>
        <v>-0.1381339266346723</v>
      </c>
    </row>
    <row r="93" spans="1:14" ht="20.100000000000001" customHeight="1" thickBot="1">
      <c r="A93" s="5" t="s">
        <v>35</v>
      </c>
      <c r="B93" s="6"/>
      <c r="C93" s="36">
        <f t="shared" ref="C93:I93" si="134">C55/C17</f>
        <v>2.1054929034593952</v>
      </c>
      <c r="D93" s="142">
        <f t="shared" si="134"/>
        <v>2.1993873370347377</v>
      </c>
      <c r="E93" s="142">
        <f t="shared" si="134"/>
        <v>2.4032794086253029</v>
      </c>
      <c r="F93" s="323">
        <f t="shared" si="134"/>
        <v>2.4510560716120424</v>
      </c>
      <c r="G93" s="323">
        <f t="shared" si="134"/>
        <v>2.4550389911933879</v>
      </c>
      <c r="H93" s="323">
        <f t="shared" si="134"/>
        <v>2.5734907582817903</v>
      </c>
      <c r="I93" s="323">
        <f t="shared" si="134"/>
        <v>2.7143722533374701</v>
      </c>
      <c r="J93" s="323">
        <f t="shared" ref="J93:K93" si="135">J55/J17</f>
        <v>2.8075658765252793</v>
      </c>
      <c r="K93" s="323">
        <f t="shared" si="135"/>
        <v>2.8554053637543135</v>
      </c>
      <c r="L93" s="353">
        <f t="shared" si="117"/>
        <v>2.9043953220427121</v>
      </c>
      <c r="N93" s="21">
        <f t="shared" si="120"/>
        <v>1.7156918912551923E-2</v>
      </c>
    </row>
    <row r="94" spans="1:14" ht="20.100000000000001" customHeight="1">
      <c r="A94" s="22"/>
      <c r="B94" t="s">
        <v>64</v>
      </c>
      <c r="C94" s="37">
        <f t="shared" ref="C94:I94" si="136">C56/C18</f>
        <v>1.1732775036210119</v>
      </c>
      <c r="D94" s="25">
        <f t="shared" si="136"/>
        <v>1.1874796190726833</v>
      </c>
      <c r="E94" s="25">
        <f t="shared" si="136"/>
        <v>1.3251389366944624</v>
      </c>
      <c r="F94" s="324">
        <f t="shared" si="136"/>
        <v>1.3028065054769342</v>
      </c>
      <c r="G94" s="324">
        <f t="shared" si="136"/>
        <v>1.3416584719004372</v>
      </c>
      <c r="H94" s="324">
        <f t="shared" si="136"/>
        <v>1.3396594168155014</v>
      </c>
      <c r="I94" s="324">
        <f t="shared" si="136"/>
        <v>1.3718901632720144</v>
      </c>
      <c r="J94" s="324">
        <f t="shared" ref="J94:K94" si="137">J56/J18</f>
        <v>1.434369022410205</v>
      </c>
      <c r="K94" s="324">
        <f t="shared" si="137"/>
        <v>1.4314891771298581</v>
      </c>
      <c r="L94" s="325">
        <f t="shared" si="117"/>
        <v>1.4133240050852389</v>
      </c>
      <c r="N94" s="197">
        <f t="shared" si="120"/>
        <v>-1.2689702678046404E-2</v>
      </c>
    </row>
    <row r="95" spans="1:14" ht="20.100000000000001" customHeight="1">
      <c r="A95" s="22"/>
      <c r="B95" t="s">
        <v>65</v>
      </c>
      <c r="C95" s="37">
        <f t="shared" ref="C95:I95" si="138">C57/C19</f>
        <v>3.6237316798196169</v>
      </c>
      <c r="D95" s="25">
        <f t="shared" si="138"/>
        <v>3.5576735203907757</v>
      </c>
      <c r="E95" s="25">
        <f t="shared" si="138"/>
        <v>1.3755840856507735</v>
      </c>
      <c r="F95" s="324">
        <f t="shared" si="138"/>
        <v>1.1544637248743719</v>
      </c>
      <c r="G95" s="324">
        <f t="shared" si="138"/>
        <v>0.86937078651685396</v>
      </c>
      <c r="H95" s="324">
        <f t="shared" si="138"/>
        <v>1.0946293718094755</v>
      </c>
      <c r="I95" s="324">
        <f t="shared" si="138"/>
        <v>0.23019555201444122</v>
      </c>
      <c r="J95" s="324">
        <f t="shared" ref="J95:K95" si="139">J57/J19</f>
        <v>0.24189117329462453</v>
      </c>
      <c r="K95" s="324">
        <f t="shared" si="139"/>
        <v>0.22365616303193872</v>
      </c>
      <c r="L95" s="325">
        <f t="shared" si="117"/>
        <v>0.22033062363844522</v>
      </c>
      <c r="N95" s="27">
        <f t="shared" si="120"/>
        <v>-1.4868981692306899E-2</v>
      </c>
    </row>
    <row r="96" spans="1:14" ht="20.100000000000001" customHeight="1">
      <c r="A96" s="22"/>
      <c r="B96" t="s">
        <v>72</v>
      </c>
      <c r="C96" s="37"/>
      <c r="D96" s="25"/>
      <c r="E96" s="25"/>
      <c r="F96" s="324">
        <f t="shared" ref="F96:H96" si="140">F58/F20</f>
        <v>1.2164948453608246</v>
      </c>
      <c r="G96" s="324">
        <f t="shared" si="140"/>
        <v>1.2302371541501975</v>
      </c>
      <c r="H96" s="324">
        <f t="shared" si="140"/>
        <v>1.2112676056338028</v>
      </c>
      <c r="I96" s="324"/>
      <c r="J96" s="324"/>
      <c r="K96" s="324"/>
      <c r="L96" s="325"/>
      <c r="M96" s="186"/>
      <c r="N96" s="27"/>
    </row>
    <row r="97" spans="1:14" ht="20.100000000000001" customHeight="1">
      <c r="A97" s="22"/>
      <c r="B97" t="s">
        <v>66</v>
      </c>
      <c r="C97" s="37">
        <f t="shared" ref="C97:I97" si="141">C59/C21</f>
        <v>3.1785179989742596</v>
      </c>
      <c r="D97" s="25">
        <f t="shared" si="141"/>
        <v>3.3413573521545992</v>
      </c>
      <c r="E97" s="25">
        <f t="shared" si="141"/>
        <v>3.5266265851486778</v>
      </c>
      <c r="F97" s="324">
        <f t="shared" si="141"/>
        <v>3.665144446417882</v>
      </c>
      <c r="G97" s="324">
        <f t="shared" si="141"/>
        <v>3.7224524631013147</v>
      </c>
      <c r="H97" s="324">
        <f t="shared" si="141"/>
        <v>3.8852195667958571</v>
      </c>
      <c r="I97" s="324">
        <f t="shared" si="141"/>
        <v>4.0742580931681012</v>
      </c>
      <c r="J97" s="324">
        <f t="shared" ref="J97:K97" si="142">J59/J21</f>
        <v>4.3577206366829611</v>
      </c>
      <c r="K97" s="324">
        <f t="shared" si="142"/>
        <v>4.40674350040414</v>
      </c>
      <c r="L97" s="325">
        <f t="shared" si="117"/>
        <v>4.4482217939379636</v>
      </c>
      <c r="M97" s="186"/>
      <c r="N97" s="27">
        <f t="shared" si="120"/>
        <v>9.4124592298189449E-3</v>
      </c>
    </row>
    <row r="98" spans="1:14" ht="20.100000000000001" customHeight="1">
      <c r="A98" s="22"/>
      <c r="B98" t="s">
        <v>67</v>
      </c>
      <c r="C98" s="37">
        <f t="shared" ref="C98:I98" si="143">C60/C22</f>
        <v>1.0031370703872367</v>
      </c>
      <c r="D98" s="25">
        <f t="shared" si="143"/>
        <v>1.0001624546534269</v>
      </c>
      <c r="E98" s="25">
        <f t="shared" si="143"/>
        <v>1.0887527012298375</v>
      </c>
      <c r="F98" s="324">
        <f t="shared" si="143"/>
        <v>1.064066286926751</v>
      </c>
      <c r="G98" s="324">
        <f t="shared" si="143"/>
        <v>1.0530935899430136</v>
      </c>
      <c r="H98" s="324">
        <f t="shared" si="143"/>
        <v>1.0306728208436553</v>
      </c>
      <c r="I98" s="324">
        <f t="shared" si="143"/>
        <v>1.0901002147952945</v>
      </c>
      <c r="J98" s="324">
        <f t="shared" ref="J98:K98" si="144">J60/J22</f>
        <v>1.1518009916145537</v>
      </c>
      <c r="K98" s="324">
        <f t="shared" si="144"/>
        <v>1.1784344683131325</v>
      </c>
      <c r="L98" s="325">
        <f t="shared" si="117"/>
        <v>1.2122815254240813</v>
      </c>
      <c r="M98" s="186"/>
      <c r="N98" s="27">
        <f t="shared" si="120"/>
        <v>2.8722052876982727E-2</v>
      </c>
    </row>
    <row r="99" spans="1:14" ht="20.100000000000001" customHeight="1">
      <c r="A99" s="22"/>
      <c r="B99" t="s">
        <v>81</v>
      </c>
      <c r="C99" s="37"/>
      <c r="D99" s="25"/>
      <c r="E99" s="25"/>
      <c r="F99" s="324"/>
      <c r="G99" s="324"/>
      <c r="H99" s="324">
        <f t="shared" ref="H99:I99" si="145">H61/H23</f>
        <v>5.8437365937365939</v>
      </c>
      <c r="I99" s="324">
        <f t="shared" si="145"/>
        <v>4.6338256623650418</v>
      </c>
      <c r="J99" s="324">
        <f t="shared" ref="J99:K99" si="146">J61/J23</f>
        <v>5.4747181100619997</v>
      </c>
      <c r="K99" s="324">
        <f t="shared" si="146"/>
        <v>5.7326544887653048</v>
      </c>
      <c r="L99" s="325">
        <f t="shared" si="117"/>
        <v>5.5050472222214646</v>
      </c>
      <c r="M99" s="186"/>
      <c r="N99" s="27">
        <f t="shared" si="120"/>
        <v>-3.9703642874326116E-2</v>
      </c>
    </row>
    <row r="100" spans="1:14" ht="20.100000000000001" customHeight="1">
      <c r="A100" s="22"/>
      <c r="B100" t="s">
        <v>68</v>
      </c>
      <c r="C100" s="37"/>
      <c r="D100" s="25"/>
      <c r="E100" s="25">
        <f t="shared" ref="E100:I100" si="147">E62/E24</f>
        <v>1.7142857142857142</v>
      </c>
      <c r="F100" s="324">
        <f t="shared" si="147"/>
        <v>1.6877828054298643</v>
      </c>
      <c r="G100" s="324">
        <f t="shared" si="147"/>
        <v>1.6666666666666667</v>
      </c>
      <c r="H100" s="324">
        <f t="shared" si="147"/>
        <v>1.4084231145935358</v>
      </c>
      <c r="I100" s="324">
        <f t="shared" si="147"/>
        <v>1.431045645840078</v>
      </c>
      <c r="J100" s="324">
        <f t="shared" ref="J100:K100" si="148">J62/J24</f>
        <v>1.2218236593374918</v>
      </c>
      <c r="K100" s="324">
        <f t="shared" si="148"/>
        <v>1.2292368488095216</v>
      </c>
      <c r="L100" s="325">
        <f t="shared" si="117"/>
        <v>1.5193259568162676</v>
      </c>
      <c r="M100" s="186"/>
      <c r="N100" s="27">
        <f t="shared" si="120"/>
        <v>0.23599122356906929</v>
      </c>
    </row>
    <row r="101" spans="1:14" ht="20.100000000000001" customHeight="1">
      <c r="A101" s="22"/>
      <c r="B101" t="s">
        <v>82</v>
      </c>
      <c r="C101" s="37"/>
      <c r="D101" s="25"/>
      <c r="E101" s="25"/>
      <c r="F101" s="324"/>
      <c r="G101" s="324"/>
      <c r="H101" s="324">
        <f t="shared" ref="H101:I101" si="149">H63/H25</f>
        <v>3.2897235882652196</v>
      </c>
      <c r="I101" s="324">
        <f t="shared" si="149"/>
        <v>3.5295040023123896</v>
      </c>
      <c r="J101" s="324"/>
      <c r="K101" s="324"/>
      <c r="L101" s="325"/>
      <c r="M101" s="186"/>
      <c r="N101" s="27"/>
    </row>
    <row r="102" spans="1:14" ht="20.100000000000001" customHeight="1">
      <c r="A102" s="22"/>
      <c r="B102" t="s">
        <v>69</v>
      </c>
      <c r="C102" s="37"/>
      <c r="D102" s="25">
        <f t="shared" ref="D102:F102" si="150">D64/D26</f>
        <v>17.333333333333332</v>
      </c>
      <c r="E102" s="25">
        <f t="shared" si="150"/>
        <v>15.655172413793103</v>
      </c>
      <c r="F102" s="324">
        <f t="shared" si="150"/>
        <v>11.590909090909092</v>
      </c>
      <c r="G102" s="324"/>
      <c r="H102" s="324"/>
      <c r="I102" s="324"/>
      <c r="J102" s="324"/>
      <c r="K102" s="324"/>
      <c r="L102" s="325">
        <f t="shared" si="117"/>
        <v>0</v>
      </c>
      <c r="M102" s="186"/>
      <c r="N102" s="27"/>
    </row>
    <row r="103" spans="1:14" ht="20.100000000000001" customHeight="1" thickBot="1">
      <c r="A103" s="22"/>
      <c r="B103" t="s">
        <v>70</v>
      </c>
      <c r="C103" s="38">
        <f t="shared" ref="C103:I103" si="151">C65/C27</f>
        <v>0.80850063389424598</v>
      </c>
      <c r="D103" s="26">
        <f t="shared" si="151"/>
        <v>0.82026955014475089</v>
      </c>
      <c r="E103" s="26">
        <f t="shared" si="151"/>
        <v>0.99512438068627362</v>
      </c>
      <c r="F103" s="324">
        <f t="shared" si="151"/>
        <v>1.0089309407324405</v>
      </c>
      <c r="G103" s="324">
        <f t="shared" si="151"/>
        <v>0.9293099398625857</v>
      </c>
      <c r="H103" s="324">
        <f t="shared" si="151"/>
        <v>0.89796247739495461</v>
      </c>
      <c r="I103" s="324">
        <f t="shared" si="151"/>
        <v>0.96767038014612161</v>
      </c>
      <c r="J103" s="324">
        <f t="shared" ref="J103:K103" si="152">J65/J27</f>
        <v>1.002845659690708</v>
      </c>
      <c r="K103" s="324">
        <f t="shared" si="152"/>
        <v>1.000066778308681</v>
      </c>
      <c r="L103" s="325">
        <f t="shared" si="117"/>
        <v>1.2650108743044546</v>
      </c>
      <c r="M103" s="186"/>
      <c r="N103" s="27">
        <f t="shared" si="120"/>
        <v>0.26492640465854561</v>
      </c>
    </row>
    <row r="104" spans="1:14" ht="20.100000000000001" customHeight="1" thickBot="1">
      <c r="A104" s="71" t="s">
        <v>20</v>
      </c>
      <c r="B104" s="96"/>
      <c r="C104" s="326">
        <f t="shared" ref="C104:H104" si="153">C66/C28</f>
        <v>3.2971313478721176</v>
      </c>
      <c r="D104" s="327">
        <f t="shared" si="153"/>
        <v>3.4762310257382754</v>
      </c>
      <c r="E104" s="327">
        <f t="shared" si="153"/>
        <v>3.6948644296680007</v>
      </c>
      <c r="F104" s="327">
        <f t="shared" si="153"/>
        <v>3.7801661091711316</v>
      </c>
      <c r="G104" s="327">
        <f t="shared" si="153"/>
        <v>3.2540461338474636</v>
      </c>
      <c r="H104" s="327">
        <f t="shared" si="153"/>
        <v>3.3256787457234953</v>
      </c>
      <c r="I104" s="327">
        <f>J66/I28</f>
        <v>3.755113402463591</v>
      </c>
      <c r="J104" s="327">
        <f t="shared" ref="J104:K104" si="154">K66/J28</f>
        <v>5.0469729189112016</v>
      </c>
      <c r="K104" s="327">
        <f t="shared" si="154"/>
        <v>4.8956405294635683</v>
      </c>
      <c r="L104" s="354">
        <f t="shared" si="117"/>
        <v>5.0461682631134108</v>
      </c>
      <c r="M104" s="186"/>
      <c r="N104" s="122">
        <f t="shared" si="120"/>
        <v>3.0747301143520915E-2</v>
      </c>
    </row>
    <row r="105" spans="1:14" ht="20.100000000000001" customHeight="1">
      <c r="A105" s="22"/>
      <c r="B105" t="s">
        <v>64</v>
      </c>
      <c r="C105" s="189">
        <f t="shared" ref="C105:I105" si="155">C67/C29</f>
        <v>2.2260229285559912</v>
      </c>
      <c r="D105" s="328">
        <f t="shared" si="155"/>
        <v>2.2370420244672511</v>
      </c>
      <c r="E105" s="328">
        <f t="shared" si="155"/>
        <v>2.328417268555337</v>
      </c>
      <c r="F105" s="328">
        <f t="shared" si="155"/>
        <v>2.32567223216062</v>
      </c>
      <c r="G105" s="328">
        <f t="shared" si="155"/>
        <v>1.9843107132987947</v>
      </c>
      <c r="H105" s="328">
        <f t="shared" si="155"/>
        <v>1.9356245558180663</v>
      </c>
      <c r="I105" s="328">
        <f t="shared" si="155"/>
        <v>2.336294872892672</v>
      </c>
      <c r="J105" s="328">
        <f t="shared" ref="J105:K105" si="156">J67/J29</f>
        <v>2.6565162703156284</v>
      </c>
      <c r="K105" s="328">
        <f t="shared" si="156"/>
        <v>2.7334554150561043</v>
      </c>
      <c r="L105" s="355">
        <f t="shared" si="117"/>
        <v>2.6822513629963778</v>
      </c>
      <c r="M105" s="186"/>
      <c r="N105" s="197">
        <f t="shared" si="120"/>
        <v>-1.8732353115287814E-2</v>
      </c>
    </row>
    <row r="106" spans="1:14" ht="20.100000000000001" customHeight="1">
      <c r="A106" s="22"/>
      <c r="B106" t="s">
        <v>65</v>
      </c>
      <c r="C106" s="189">
        <f t="shared" ref="C106:I106" si="157">C68/C30</f>
        <v>4.8119940048809466</v>
      </c>
      <c r="D106" s="25">
        <f t="shared" si="157"/>
        <v>4.945217111114399</v>
      </c>
      <c r="E106" s="25">
        <f t="shared" si="157"/>
        <v>4.6503223262174016</v>
      </c>
      <c r="F106" s="25">
        <f t="shared" si="157"/>
        <v>4.4807393726091478</v>
      </c>
      <c r="G106" s="25">
        <f t="shared" si="157"/>
        <v>4.1044011972521748</v>
      </c>
      <c r="H106" s="25">
        <f t="shared" si="157"/>
        <v>4.360204650170675</v>
      </c>
      <c r="I106" s="25">
        <f t="shared" si="157"/>
        <v>4.6118141382946751</v>
      </c>
      <c r="J106" s="25">
        <f t="shared" ref="J106:K106" si="158">J68/J30</f>
        <v>4.767170123788766</v>
      </c>
      <c r="K106" s="25">
        <f t="shared" si="158"/>
        <v>4.9052667303537438</v>
      </c>
      <c r="L106" s="325">
        <f t="shared" si="117"/>
        <v>4.9221947344953731</v>
      </c>
      <c r="M106" s="186"/>
      <c r="N106" s="27">
        <f t="shared" si="120"/>
        <v>3.4509854554654463E-3</v>
      </c>
    </row>
    <row r="107" spans="1:14" ht="20.100000000000001" customHeight="1">
      <c r="A107" s="22"/>
      <c r="B107" t="s">
        <v>72</v>
      </c>
      <c r="C107" s="189">
        <f t="shared" ref="C107:I107" si="159">C69/C31</f>
        <v>1.2000470560555261</v>
      </c>
      <c r="D107" s="25">
        <f t="shared" si="159"/>
        <v>1.7223988223497535</v>
      </c>
      <c r="E107" s="25">
        <f t="shared" si="159"/>
        <v>1.7286945464820571</v>
      </c>
      <c r="F107" s="25">
        <f t="shared" si="159"/>
        <v>1.3893143608102596</v>
      </c>
      <c r="G107" s="25">
        <f t="shared" si="159"/>
        <v>1.3579765551814063</v>
      </c>
      <c r="H107" s="25">
        <f t="shared" si="159"/>
        <v>1.3565374410377358</v>
      </c>
      <c r="I107" s="25">
        <f t="shared" si="159"/>
        <v>1.5476173341526342</v>
      </c>
      <c r="J107" s="25">
        <f t="shared" ref="J107:K107" si="160">J69/J31</f>
        <v>1.9296050537229297</v>
      </c>
      <c r="K107" s="25">
        <f t="shared" si="160"/>
        <v>1.9995112021464783</v>
      </c>
      <c r="L107" s="325"/>
      <c r="M107" s="352"/>
      <c r="N107" s="27">
        <f t="shared" si="120"/>
        <v>-1</v>
      </c>
    </row>
    <row r="108" spans="1:14" ht="20.100000000000001" customHeight="1">
      <c r="A108" s="22"/>
      <c r="B108" t="s">
        <v>66</v>
      </c>
      <c r="C108" s="189">
        <f t="shared" ref="C108:I108" si="161">C70/C32</f>
        <v>4.7571610689091948</v>
      </c>
      <c r="D108" s="25">
        <f t="shared" si="161"/>
        <v>5.05714502386079</v>
      </c>
      <c r="E108" s="25">
        <f t="shared" si="161"/>
        <v>5.3290817478206725</v>
      </c>
      <c r="F108" s="25">
        <f t="shared" si="161"/>
        <v>5.5432470763973667</v>
      </c>
      <c r="G108" s="25">
        <f t="shared" si="161"/>
        <v>4.8272369006947429</v>
      </c>
      <c r="H108" s="25">
        <f t="shared" si="161"/>
        <v>4.9166983267251139</v>
      </c>
      <c r="I108" s="25">
        <f t="shared" si="161"/>
        <v>5.6840944485145668</v>
      </c>
      <c r="J108" s="25">
        <f t="shared" ref="J108:K108" si="162">J70/J32</f>
        <v>6.7755870302880403</v>
      </c>
      <c r="K108" s="25">
        <f t="shared" si="162"/>
        <v>7.5295971046847754</v>
      </c>
      <c r="L108" s="325">
        <f t="shared" si="117"/>
        <v>7.762876447519651</v>
      </c>
      <c r="M108" s="352"/>
      <c r="N108" s="27">
        <f t="shared" si="120"/>
        <v>3.0981650092504091E-2</v>
      </c>
    </row>
    <row r="109" spans="1:14" ht="20.100000000000001" customHeight="1">
      <c r="A109" s="22"/>
      <c r="B109" t="s">
        <v>67</v>
      </c>
      <c r="C109" s="189">
        <f t="shared" ref="C109:I109" si="163">C71/C33</f>
        <v>1.9846552035594633</v>
      </c>
      <c r="D109" s="25">
        <f t="shared" si="163"/>
        <v>2.0307573797217455</v>
      </c>
      <c r="E109" s="25">
        <f t="shared" si="163"/>
        <v>2.3325505225810739</v>
      </c>
      <c r="F109" s="25">
        <f t="shared" si="163"/>
        <v>2.3572135127750502</v>
      </c>
      <c r="G109" s="25">
        <f t="shared" si="163"/>
        <v>1.9604110728784718</v>
      </c>
      <c r="H109" s="25">
        <f t="shared" si="163"/>
        <v>1.7179957498416387</v>
      </c>
      <c r="I109" s="25">
        <f t="shared" si="163"/>
        <v>2.3473861108446821</v>
      </c>
      <c r="J109" s="25">
        <f t="shared" ref="J109:K109" si="164">J71/J33</f>
        <v>2.3705746481449079</v>
      </c>
      <c r="K109" s="25">
        <f t="shared" si="164"/>
        <v>2.5923680243511273</v>
      </c>
      <c r="L109" s="325">
        <f t="shared" si="117"/>
        <v>2.2851942427063019</v>
      </c>
      <c r="M109" s="352"/>
      <c r="N109" s="27">
        <f t="shared" si="120"/>
        <v>-0.11849157942059997</v>
      </c>
    </row>
    <row r="110" spans="1:14" ht="20.100000000000001" customHeight="1">
      <c r="A110" s="22"/>
      <c r="B110" t="s">
        <v>81</v>
      </c>
      <c r="C110" s="189"/>
      <c r="D110" s="25"/>
      <c r="E110" s="25"/>
      <c r="F110" s="25"/>
      <c r="G110" s="25"/>
      <c r="H110" s="25">
        <f t="shared" ref="H110:I110" si="165">H72/H34</f>
        <v>5.8544159319899247</v>
      </c>
      <c r="I110" s="25">
        <f t="shared" si="165"/>
        <v>4.9785525519665672</v>
      </c>
      <c r="J110" s="25">
        <f t="shared" ref="J110:K110" si="166">J72/J34</f>
        <v>6.1426001568504827</v>
      </c>
      <c r="K110" s="25">
        <f t="shared" si="166"/>
        <v>6.5959257915006173</v>
      </c>
      <c r="L110" s="325">
        <f t="shared" si="117"/>
        <v>6.5991957633674714</v>
      </c>
      <c r="M110" s="352"/>
      <c r="N110" s="27">
        <f t="shared" si="120"/>
        <v>4.9575631537087544E-4</v>
      </c>
    </row>
    <row r="111" spans="1:14" ht="20.100000000000001" customHeight="1">
      <c r="A111" s="22"/>
      <c r="B111" t="s">
        <v>68</v>
      </c>
      <c r="C111" s="189"/>
      <c r="D111" s="25"/>
      <c r="E111" s="25">
        <f t="shared" ref="E111:I111" si="167">E73/E35</f>
        <v>1.7142857142857142</v>
      </c>
      <c r="F111" s="25">
        <f t="shared" si="167"/>
        <v>3.3018050541516244</v>
      </c>
      <c r="G111" s="25">
        <f t="shared" si="167"/>
        <v>3.4791666666666665</v>
      </c>
      <c r="H111" s="25">
        <f t="shared" si="167"/>
        <v>1.4084231145935358</v>
      </c>
      <c r="I111" s="25">
        <f t="shared" si="167"/>
        <v>1.431045645840078</v>
      </c>
      <c r="J111" s="25">
        <f t="shared" ref="J111:K111" si="168">J73/J35</f>
        <v>1.2482039431358483</v>
      </c>
      <c r="K111" s="25">
        <f t="shared" si="168"/>
        <v>1.3431445039291734</v>
      </c>
      <c r="L111" s="325">
        <f t="shared" si="117"/>
        <v>3.9442339479776081</v>
      </c>
      <c r="M111" s="352"/>
      <c r="N111" s="27">
        <f t="shared" si="120"/>
        <v>1.936567090465193</v>
      </c>
    </row>
    <row r="112" spans="1:14" ht="20.100000000000001" customHeight="1">
      <c r="A112" s="22"/>
      <c r="B112" t="s">
        <v>82</v>
      </c>
      <c r="C112" s="189"/>
      <c r="D112" s="25"/>
      <c r="E112" s="25"/>
      <c r="F112" s="25"/>
      <c r="G112" s="25"/>
      <c r="H112" s="25">
        <f t="shared" ref="H112:I112" si="169">H74/H36</f>
        <v>0</v>
      </c>
      <c r="I112" s="25">
        <f t="shared" si="169"/>
        <v>0</v>
      </c>
      <c r="J112" s="25"/>
      <c r="K112" s="25"/>
      <c r="L112" s="325"/>
      <c r="M112" s="352"/>
      <c r="N112" s="27"/>
    </row>
    <row r="113" spans="1:14" ht="20.100000000000001" customHeight="1">
      <c r="A113" s="22"/>
      <c r="B113" t="s">
        <v>69</v>
      </c>
      <c r="C113" s="189"/>
      <c r="D113" s="25">
        <f t="shared" ref="D113:F113" si="170">D75/D37</f>
        <v>17.333333333333332</v>
      </c>
      <c r="E113" s="25">
        <f t="shared" si="170"/>
        <v>15.655172413793103</v>
      </c>
      <c r="F113" s="25">
        <f t="shared" si="170"/>
        <v>11.590909090909092</v>
      </c>
      <c r="G113" s="25"/>
      <c r="H113" s="25"/>
      <c r="I113" s="25"/>
      <c r="J113" s="25"/>
      <c r="K113" s="25"/>
      <c r="L113" s="325">
        <f t="shared" si="117"/>
        <v>0</v>
      </c>
      <c r="M113" s="352"/>
      <c r="N113" s="27"/>
    </row>
    <row r="114" spans="1:14" ht="20.100000000000001" customHeight="1" thickBot="1">
      <c r="A114" s="28"/>
      <c r="B114" s="23" t="s">
        <v>70</v>
      </c>
      <c r="C114" s="190">
        <f t="shared" ref="C114:I114" si="171">C76/C38</f>
        <v>0.82204908168838542</v>
      </c>
      <c r="D114" s="26">
        <f t="shared" si="171"/>
        <v>0.83867744257933441</v>
      </c>
      <c r="E114" s="26">
        <f t="shared" si="171"/>
        <v>1.0055573488595</v>
      </c>
      <c r="F114" s="26">
        <f t="shared" si="171"/>
        <v>1.0265574065817267</v>
      </c>
      <c r="G114" s="26">
        <f t="shared" si="171"/>
        <v>0.94027358446507869</v>
      </c>
      <c r="H114" s="26">
        <f t="shared" si="171"/>
        <v>0.91717894498720187</v>
      </c>
      <c r="I114" s="26">
        <f t="shared" si="171"/>
        <v>0.99419209928873176</v>
      </c>
      <c r="J114" s="26">
        <f t="shared" ref="J114:K114" si="172">J76/J38</f>
        <v>1.0388426570609526</v>
      </c>
      <c r="K114" s="26">
        <f t="shared" si="172"/>
        <v>1.0223315900577237</v>
      </c>
      <c r="L114" s="356">
        <f t="shared" si="117"/>
        <v>1.2729096809661677</v>
      </c>
      <c r="M114" s="186"/>
      <c r="N114" s="31">
        <f t="shared" si="120"/>
        <v>0.24510451730665561</v>
      </c>
    </row>
    <row r="115" spans="1:14" ht="20.100000000000001" customHeight="1">
      <c r="A115" s="189"/>
    </row>
    <row r="116" spans="1:14">
      <c r="A116" s="189" t="s">
        <v>38</v>
      </c>
    </row>
    <row r="117" spans="1:14">
      <c r="A117" s="189"/>
    </row>
    <row r="118" spans="1:14">
      <c r="A118" s="189"/>
      <c r="F118" t="s">
        <v>92</v>
      </c>
    </row>
  </sheetData>
  <mergeCells count="56">
    <mergeCell ref="U5:U6"/>
    <mergeCell ref="U43:U44"/>
    <mergeCell ref="J43:J44"/>
    <mergeCell ref="J81:J82"/>
    <mergeCell ref="I81:I82"/>
    <mergeCell ref="N5:N6"/>
    <mergeCell ref="L5:L6"/>
    <mergeCell ref="N81:N82"/>
    <mergeCell ref="L81:L82"/>
    <mergeCell ref="I5:I6"/>
    <mergeCell ref="K5:K6"/>
    <mergeCell ref="R43:R44"/>
    <mergeCell ref="T5:T6"/>
    <mergeCell ref="T43:T44"/>
    <mergeCell ref="R5:R6"/>
    <mergeCell ref="V5:V6"/>
    <mergeCell ref="V43:V44"/>
    <mergeCell ref="K81:K82"/>
    <mergeCell ref="J5:J6"/>
    <mergeCell ref="Y5:Z5"/>
    <mergeCell ref="Y43:Z43"/>
    <mergeCell ref="W5:W6"/>
    <mergeCell ref="W43:W44"/>
    <mergeCell ref="O43:O44"/>
    <mergeCell ref="P43:P44"/>
    <mergeCell ref="O5:O6"/>
    <mergeCell ref="P5:P6"/>
    <mergeCell ref="S5:S6"/>
    <mergeCell ref="S43:S44"/>
    <mergeCell ref="Q43:Q44"/>
    <mergeCell ref="Q5:Q6"/>
    <mergeCell ref="D43:D44"/>
    <mergeCell ref="E43:E44"/>
    <mergeCell ref="N43:N44"/>
    <mergeCell ref="L43:L44"/>
    <mergeCell ref="H43:H44"/>
    <mergeCell ref="F43:F44"/>
    <mergeCell ref="G43:G44"/>
    <mergeCell ref="I43:I44"/>
    <mergeCell ref="K43:K44"/>
    <mergeCell ref="H81:H82"/>
    <mergeCell ref="F81:F82"/>
    <mergeCell ref="A5:B6"/>
    <mergeCell ref="C5:C6"/>
    <mergeCell ref="D5:D6"/>
    <mergeCell ref="E5:E6"/>
    <mergeCell ref="G81:G82"/>
    <mergeCell ref="A81:B82"/>
    <mergeCell ref="C81:C82"/>
    <mergeCell ref="D81:D82"/>
    <mergeCell ref="E81:E82"/>
    <mergeCell ref="H5:H6"/>
    <mergeCell ref="F5:F6"/>
    <mergeCell ref="G5:G6"/>
    <mergeCell ref="A43:B44"/>
    <mergeCell ref="C43:C4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M108:M110 M114 M111 M113 M10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2A1DBA8-E496-489D-8814-672EF56CC6E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N83:N114</xm:sqref>
        </x14:conditionalFormatting>
        <x14:conditionalFormatting xmlns:xm="http://schemas.microsoft.com/office/excel/2006/main">
          <x14:cfRule type="iconSet" priority="3" id="{3B255589-79F9-46BA-BEF4-68B614945D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Y7:Z38</xm:sqref>
        </x14:conditionalFormatting>
        <x14:conditionalFormatting xmlns:xm="http://schemas.microsoft.com/office/excel/2006/main">
          <x14:cfRule type="iconSet" priority="2" id="{C8C47DFD-6976-4F5F-9659-DB6176C54A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Y45:Z76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AC86"/>
  <sheetViews>
    <sheetView showGridLines="0" tabSelected="1" topLeftCell="A4" zoomScaleNormal="100" workbookViewId="0">
      <selection activeCell="J20" sqref="J20"/>
    </sheetView>
  </sheetViews>
  <sheetFormatPr defaultRowHeight="15"/>
  <cols>
    <col min="1" max="1" width="2.85546875" customWidth="1"/>
    <col min="2" max="2" width="23" customWidth="1"/>
    <col min="3" max="11" width="12" customWidth="1"/>
    <col min="12" max="12" width="12.140625" customWidth="1"/>
    <col min="13" max="13" width="2.5703125" customWidth="1"/>
    <col min="14" max="15" width="10.28515625" customWidth="1"/>
    <col min="16" max="22" width="11.140625" customWidth="1"/>
    <col min="23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>
      <c r="A1" s="1" t="s">
        <v>73</v>
      </c>
    </row>
    <row r="2" spans="1:29">
      <c r="A2" s="1"/>
    </row>
    <row r="3" spans="1:29">
      <c r="A3" s="1" t="s">
        <v>21</v>
      </c>
      <c r="N3" s="1" t="s">
        <v>23</v>
      </c>
      <c r="Y3" s="1" t="str">
        <f>'7'!Y3</f>
        <v>VARIAÇÃO (JAN-DEZ)</v>
      </c>
    </row>
    <row r="4" spans="1:29" ht="15.75" thickBot="1"/>
    <row r="5" spans="1:29" ht="24" customHeight="1">
      <c r="A5" s="378" t="s">
        <v>78</v>
      </c>
      <c r="B5" s="469"/>
      <c r="C5" s="382">
        <v>2016</v>
      </c>
      <c r="D5" s="376">
        <v>2017</v>
      </c>
      <c r="E5" s="376">
        <v>2018</v>
      </c>
      <c r="F5" s="376">
        <v>2019</v>
      </c>
      <c r="G5" s="376">
        <v>2020</v>
      </c>
      <c r="H5" s="376">
        <v>2021</v>
      </c>
      <c r="I5" s="376">
        <v>2022</v>
      </c>
      <c r="J5" s="376">
        <v>2023</v>
      </c>
      <c r="K5" s="376">
        <v>2024</v>
      </c>
      <c r="L5" s="441">
        <v>2025</v>
      </c>
      <c r="N5" s="388">
        <v>2016</v>
      </c>
      <c r="O5" s="376">
        <v>2017</v>
      </c>
      <c r="P5" s="376">
        <v>2018</v>
      </c>
      <c r="Q5" s="376">
        <v>2019</v>
      </c>
      <c r="R5" s="376">
        <v>2020</v>
      </c>
      <c r="S5" s="376">
        <v>2021</v>
      </c>
      <c r="T5" s="376">
        <v>2022</v>
      </c>
      <c r="U5" s="376">
        <v>2023</v>
      </c>
      <c r="V5" s="376">
        <v>2024</v>
      </c>
      <c r="W5" s="390">
        <v>2025</v>
      </c>
      <c r="Y5" s="474" t="s">
        <v>87</v>
      </c>
      <c r="Z5" s="475"/>
    </row>
    <row r="6" spans="1:29" ht="20.25" customHeight="1" thickBot="1">
      <c r="A6" s="445"/>
      <c r="B6" s="470"/>
      <c r="C6" s="383"/>
      <c r="D6" s="377"/>
      <c r="E6" s="377"/>
      <c r="F6" s="377"/>
      <c r="G6" s="377"/>
      <c r="H6" s="377"/>
      <c r="I6" s="377"/>
      <c r="J6" s="377"/>
      <c r="K6" s="377"/>
      <c r="L6" s="463"/>
      <c r="N6" s="389"/>
      <c r="O6" s="377"/>
      <c r="P6" s="377"/>
      <c r="Q6" s="377"/>
      <c r="R6" s="377"/>
      <c r="S6" s="377"/>
      <c r="T6" s="377"/>
      <c r="U6" s="377"/>
      <c r="V6" s="377"/>
      <c r="W6" s="391"/>
      <c r="Y6" s="124" t="s">
        <v>0</v>
      </c>
      <c r="Z6" s="35" t="s">
        <v>37</v>
      </c>
    </row>
    <row r="7" spans="1:29" ht="20.100000000000001" customHeight="1" thickBot="1">
      <c r="A7" s="5" t="s">
        <v>36</v>
      </c>
      <c r="B7" s="6"/>
      <c r="C7" s="12">
        <f>SUM(C8:C11)</f>
        <v>25537692</v>
      </c>
      <c r="D7" s="13">
        <f>SUM(D8:D11)</f>
        <v>27705328</v>
      </c>
      <c r="E7" s="13">
        <f>SUM(E8:E11)</f>
        <v>29031670</v>
      </c>
      <c r="F7" s="13">
        <f>SUM(F8:F11)</f>
        <v>33762788</v>
      </c>
      <c r="G7" s="13">
        <f>SUM(G8:G11)</f>
        <v>17865065</v>
      </c>
      <c r="H7" s="13">
        <v>17612451</v>
      </c>
      <c r="I7" s="33">
        <v>27301479.387999985</v>
      </c>
      <c r="J7" s="33">
        <v>30881286.798000026</v>
      </c>
      <c r="K7" s="33">
        <v>36237747.949000001</v>
      </c>
      <c r="L7" s="14">
        <v>35826552.191000007</v>
      </c>
      <c r="M7" s="1"/>
      <c r="N7" s="128">
        <f t="shared" ref="N7:U7" si="0">C7/C20</f>
        <v>0.23271684344599755</v>
      </c>
      <c r="O7" s="19">
        <f t="shared" si="0"/>
        <v>0.24656824321214252</v>
      </c>
      <c r="P7" s="19">
        <f t="shared" si="0"/>
        <v>0.25222148036092201</v>
      </c>
      <c r="Q7" s="19">
        <f t="shared" si="0"/>
        <v>0.27097021944512095</v>
      </c>
      <c r="R7" s="19">
        <f t="shared" si="0"/>
        <v>0.15947392203809377</v>
      </c>
      <c r="S7" s="19">
        <f t="shared" si="0"/>
        <v>0.14964701474085609</v>
      </c>
      <c r="T7" s="19">
        <f t="shared" si="0"/>
        <v>0.21865156853200646</v>
      </c>
      <c r="U7" s="19">
        <f t="shared" si="0"/>
        <v>0.31618468980624742</v>
      </c>
      <c r="V7" s="19">
        <f>K7/K20</f>
        <v>0.34656765086639296</v>
      </c>
      <c r="W7" s="20">
        <f>L7/L20</f>
        <v>0.34233864028731315</v>
      </c>
      <c r="X7" s="1"/>
      <c r="Y7" s="61">
        <f>(L7-K7)/K7</f>
        <v>-1.1347166456886321E-2</v>
      </c>
      <c r="Z7" s="97">
        <f>(W7-V7)*100</f>
        <v>-0.42290105790798171</v>
      </c>
      <c r="AC7" s="1"/>
    </row>
    <row r="8" spans="1:29" ht="20.100000000000001" customHeight="1">
      <c r="A8" s="22"/>
      <c r="B8" s="135" t="s">
        <v>64</v>
      </c>
      <c r="C8" s="9">
        <v>4752509</v>
      </c>
      <c r="D8" s="10">
        <v>4120786</v>
      </c>
      <c r="E8" s="10">
        <v>4097827</v>
      </c>
      <c r="F8" s="32">
        <v>6130385</v>
      </c>
      <c r="G8" s="32">
        <v>3338714</v>
      </c>
      <c r="H8" s="32">
        <v>3257512</v>
      </c>
      <c r="I8" s="32">
        <v>4708425.3820000011</v>
      </c>
      <c r="J8" s="32">
        <v>5175095.1960000014</v>
      </c>
      <c r="K8" s="32">
        <v>4869007.2780000018</v>
      </c>
      <c r="L8" s="11">
        <v>5067008.0949999988</v>
      </c>
      <c r="N8" s="74">
        <f>C8/$C$7</f>
        <v>0.1860978274779099</v>
      </c>
      <c r="O8" s="16">
        <f>D8/$D$7</f>
        <v>0.14873622864165334</v>
      </c>
      <c r="P8" s="16">
        <f t="shared" ref="P8:Q11" si="1">E8/$E$7</f>
        <v>0.14115023352084122</v>
      </c>
      <c r="Q8" s="16">
        <f t="shared" si="1"/>
        <v>0.21116198275882855</v>
      </c>
      <c r="R8" s="16">
        <f>G8/$G$7</f>
        <v>0.18688507430563506</v>
      </c>
      <c r="S8" s="16">
        <f>H8/$E$7</f>
        <v>0.11220546389511868</v>
      </c>
      <c r="T8" s="16">
        <f>I8/$I$7</f>
        <v>0.17246044857442885</v>
      </c>
      <c r="U8" s="16">
        <f>J8/$J$7</f>
        <v>0.16758029643813799</v>
      </c>
      <c r="V8" s="16">
        <f>K8/$K$7</f>
        <v>0.13436285513251284</v>
      </c>
      <c r="W8" s="17">
        <f>L8/$E$7</f>
        <v>0.17453381410714572</v>
      </c>
      <c r="Y8" s="136">
        <f t="shared" ref="Y8:Y27" si="2">(L8-K8)/K8</f>
        <v>4.0665541391699873E-2</v>
      </c>
      <c r="Z8" s="100">
        <f t="shared" ref="Z8:Z28" si="3">(W8-V8)*100</f>
        <v>4.017095897463288</v>
      </c>
    </row>
    <row r="9" spans="1:29" ht="20.100000000000001" customHeight="1">
      <c r="A9" s="22"/>
      <c r="B9" s="135" t="s">
        <v>65</v>
      </c>
      <c r="C9" s="9">
        <v>0</v>
      </c>
      <c r="D9" s="10">
        <v>25846</v>
      </c>
      <c r="E9" s="10">
        <v>79785</v>
      </c>
      <c r="F9" s="32">
        <v>116767</v>
      </c>
      <c r="G9" s="32">
        <v>49134</v>
      </c>
      <c r="H9" s="32">
        <v>274626</v>
      </c>
      <c r="I9" s="32">
        <v>308575.1480000001</v>
      </c>
      <c r="J9" s="32">
        <v>316308.79399999999</v>
      </c>
      <c r="K9" s="32">
        <v>328622.55399999995</v>
      </c>
      <c r="L9" s="11">
        <v>277799.23800000001</v>
      </c>
      <c r="N9" s="74">
        <f>C9/$C$7</f>
        <v>0</v>
      </c>
      <c r="O9" s="16">
        <f>D9/$D$7</f>
        <v>9.328891540284237E-4</v>
      </c>
      <c r="P9" s="16">
        <f t="shared" si="1"/>
        <v>2.7482056664325546E-3</v>
      </c>
      <c r="Q9" s="16">
        <f t="shared" si="1"/>
        <v>4.0220559134214462E-3</v>
      </c>
      <c r="R9" s="16">
        <f>G9/$G$7</f>
        <v>2.7502838640665454E-3</v>
      </c>
      <c r="S9" s="16">
        <f>H9/$E$7</f>
        <v>9.4595316080680163E-3</v>
      </c>
      <c r="T9" s="16">
        <f>I9/$I$7</f>
        <v>1.1302506491118219E-2</v>
      </c>
      <c r="U9" s="16">
        <f t="shared" ref="U9:U11" si="4">J9/$J$7</f>
        <v>1.024273360333175E-2</v>
      </c>
      <c r="V9" s="16">
        <f>K9/$K$7</f>
        <v>9.0685148111989237E-3</v>
      </c>
      <c r="W9" s="17">
        <f>L9/$E$7</f>
        <v>9.5688342420535925E-3</v>
      </c>
      <c r="Y9" s="136">
        <f t="shared" si="2"/>
        <v>-0.15465559311549854</v>
      </c>
      <c r="Z9" s="100">
        <f t="shared" si="3"/>
        <v>5.0031943085466872E-2</v>
      </c>
    </row>
    <row r="10" spans="1:29" ht="20.100000000000001" customHeight="1">
      <c r="A10" s="22"/>
      <c r="B10" s="135" t="s">
        <v>66</v>
      </c>
      <c r="C10" s="9">
        <v>20324839</v>
      </c>
      <c r="D10" s="10">
        <v>22940926</v>
      </c>
      <c r="E10" s="10">
        <v>24153604</v>
      </c>
      <c r="F10" s="32">
        <v>26754504</v>
      </c>
      <c r="G10" s="32">
        <v>13913271</v>
      </c>
      <c r="H10" s="32">
        <v>13652518</v>
      </c>
      <c r="I10" s="32">
        <v>21675138.597999983</v>
      </c>
      <c r="J10" s="32">
        <v>24738722.445000023</v>
      </c>
      <c r="K10" s="32">
        <v>30404472.265999995</v>
      </c>
      <c r="L10" s="11">
        <v>29991594.250000007</v>
      </c>
      <c r="N10" s="74">
        <f>C10/$C$7</f>
        <v>0.79587611127896762</v>
      </c>
      <c r="O10" s="16">
        <f>D10/$D$7</f>
        <v>0.82803300505953226</v>
      </c>
      <c r="P10" s="16">
        <f t="shared" si="1"/>
        <v>0.83197432321323572</v>
      </c>
      <c r="Q10" s="16">
        <f t="shared" si="1"/>
        <v>0.92156269343100139</v>
      </c>
      <c r="R10" s="16">
        <f>G10/$G$7</f>
        <v>0.77879767020159174</v>
      </c>
      <c r="S10" s="16">
        <f>H10/$E$7</f>
        <v>0.47026292321454466</v>
      </c>
      <c r="T10" s="16">
        <f>I10/$I$7</f>
        <v>0.79391809835502947</v>
      </c>
      <c r="U10" s="16">
        <f t="shared" si="4"/>
        <v>0.80109104930828801</v>
      </c>
      <c r="V10" s="16">
        <f>K10/$K$7</f>
        <v>0.83902764346146463</v>
      </c>
      <c r="W10" s="17">
        <f>L10/$E$7</f>
        <v>1.0330647272444198</v>
      </c>
      <c r="Y10" s="136">
        <f t="shared" si="2"/>
        <v>-1.3579515947122402E-2</v>
      </c>
      <c r="Z10" s="100">
        <f t="shared" si="3"/>
        <v>19.403708378295516</v>
      </c>
    </row>
    <row r="11" spans="1:29" ht="20.100000000000001" customHeight="1" thickBot="1">
      <c r="A11" s="22"/>
      <c r="B11" t="s">
        <v>67</v>
      </c>
      <c r="C11" s="9">
        <v>460344</v>
      </c>
      <c r="D11" s="10">
        <v>617770</v>
      </c>
      <c r="E11" s="10">
        <v>700454</v>
      </c>
      <c r="F11" s="32">
        <v>761132</v>
      </c>
      <c r="G11" s="32">
        <v>563946</v>
      </c>
      <c r="H11" s="32">
        <v>427795</v>
      </c>
      <c r="I11" s="32">
        <v>609340.26</v>
      </c>
      <c r="J11" s="32">
        <v>651160.36300000001</v>
      </c>
      <c r="K11" s="32">
        <v>635645.85100000014</v>
      </c>
      <c r="L11" s="11">
        <v>490150.60800000007</v>
      </c>
      <c r="N11" s="74">
        <f>C11/$C$7</f>
        <v>1.8026061243122518E-2</v>
      </c>
      <c r="O11" s="16">
        <f>D11/$D$7</f>
        <v>2.2297877144786014E-2</v>
      </c>
      <c r="P11" s="16">
        <f t="shared" si="1"/>
        <v>2.4127237599490488E-2</v>
      </c>
      <c r="Q11" s="16">
        <f t="shared" si="1"/>
        <v>2.6217299934864238E-2</v>
      </c>
      <c r="R11" s="16">
        <f>G11/$G$7</f>
        <v>3.1566971628706642E-2</v>
      </c>
      <c r="S11" s="16">
        <f>H11/$E$7</f>
        <v>1.4735459586031393E-2</v>
      </c>
      <c r="T11" s="16">
        <f>I11/$I$7</f>
        <v>2.2318946579423373E-2</v>
      </c>
      <c r="U11" s="16">
        <f t="shared" si="4"/>
        <v>2.1085920650242181E-2</v>
      </c>
      <c r="V11" s="16">
        <f>K11/$K$7</f>
        <v>1.7540986594823456E-2</v>
      </c>
      <c r="W11" s="17">
        <f>L11/$E$7</f>
        <v>1.6883307367437012E-2</v>
      </c>
      <c r="Y11" s="136">
        <f t="shared" si="2"/>
        <v>-0.22889356199070046</v>
      </c>
      <c r="Z11" s="100">
        <f t="shared" si="3"/>
        <v>-6.576792273864443E-2</v>
      </c>
    </row>
    <row r="12" spans="1:29" ht="20.100000000000001" customHeight="1" thickBot="1">
      <c r="A12" s="5" t="s">
        <v>35</v>
      </c>
      <c r="B12" s="6"/>
      <c r="C12" s="12">
        <f>SUM(C13:C19)</f>
        <v>84199496</v>
      </c>
      <c r="D12" s="12">
        <f t="shared" ref="D12:I12" si="5">SUM(D13:D19)</f>
        <v>84658404</v>
      </c>
      <c r="E12" s="12">
        <f t="shared" si="5"/>
        <v>86072206</v>
      </c>
      <c r="F12" s="12">
        <f t="shared" si="5"/>
        <v>90838237</v>
      </c>
      <c r="G12" s="12">
        <f t="shared" si="5"/>
        <v>94159928</v>
      </c>
      <c r="H12" s="12">
        <f t="shared" si="5"/>
        <v>100080849</v>
      </c>
      <c r="I12" s="12">
        <f t="shared" si="5"/>
        <v>97561468.411999747</v>
      </c>
      <c r="J12" s="12">
        <v>66787220.861000016</v>
      </c>
      <c r="K12" s="12">
        <v>68324082.49999997</v>
      </c>
      <c r="L12" s="14">
        <v>68825824.066999987</v>
      </c>
      <c r="M12" s="1"/>
      <c r="N12" s="128">
        <f t="shared" ref="N12:U12" si="6">C12/C20</f>
        <v>0.76728315655400248</v>
      </c>
      <c r="O12" s="19">
        <f t="shared" si="6"/>
        <v>0.75343175678785745</v>
      </c>
      <c r="P12" s="19">
        <f t="shared" si="6"/>
        <v>0.74777851963907804</v>
      </c>
      <c r="Q12" s="19">
        <f t="shared" si="6"/>
        <v>0.72904100851795495</v>
      </c>
      <c r="R12" s="19">
        <f t="shared" si="6"/>
        <v>0.84052607796190626</v>
      </c>
      <c r="S12" s="19">
        <f t="shared" si="6"/>
        <v>0.85035298525914393</v>
      </c>
      <c r="T12" s="19">
        <f t="shared" si="6"/>
        <v>0.7813484314679936</v>
      </c>
      <c r="U12" s="19">
        <f t="shared" si="6"/>
        <v>0.68381531019375263</v>
      </c>
      <c r="V12" s="19">
        <f>K12/K20</f>
        <v>0.65343234913360704</v>
      </c>
      <c r="W12" s="20">
        <f>L12/L20</f>
        <v>0.65766135971268691</v>
      </c>
      <c r="X12" s="1"/>
      <c r="Y12" s="61">
        <f t="shared" si="2"/>
        <v>7.3435536730407872E-3</v>
      </c>
      <c r="Z12" s="97">
        <f t="shared" si="3"/>
        <v>0.42290105790798727</v>
      </c>
      <c r="AC12" s="24"/>
    </row>
    <row r="13" spans="1:29" ht="20.100000000000001" customHeight="1">
      <c r="A13" s="22"/>
      <c r="B13" t="s">
        <v>64</v>
      </c>
      <c r="C13" s="9">
        <v>11441104</v>
      </c>
      <c r="D13" s="10">
        <v>10241513</v>
      </c>
      <c r="E13" s="10">
        <v>9917571</v>
      </c>
      <c r="F13" s="32">
        <v>11863549</v>
      </c>
      <c r="G13" s="32">
        <v>12058569</v>
      </c>
      <c r="H13" s="32">
        <v>11612382</v>
      </c>
      <c r="I13" s="32">
        <v>10346220.76799999</v>
      </c>
      <c r="J13" s="32">
        <v>7849671.9550000047</v>
      </c>
      <c r="K13" s="32">
        <v>8038565.6309999954</v>
      </c>
      <c r="L13" s="11">
        <v>7937740.1900000013</v>
      </c>
      <c r="N13" s="74">
        <f t="shared" ref="N13:N19" si="7">C13/$C$12</f>
        <v>0.13588090836078165</v>
      </c>
      <c r="O13" s="16">
        <f t="shared" ref="O13:O19" si="8">D13/$D$12</f>
        <v>0.12097455794229242</v>
      </c>
      <c r="P13" s="16">
        <f t="shared" ref="P13:Q16" si="9">E13/$E$12</f>
        <v>0.11522385054241552</v>
      </c>
      <c r="Q13" s="16">
        <f t="shared" si="9"/>
        <v>0.13783251936170893</v>
      </c>
      <c r="R13" s="16">
        <f t="shared" ref="R13:R19" si="10">G13/$G$12</f>
        <v>0.12806476445054207</v>
      </c>
      <c r="S13" s="16">
        <f>H13/$H$12</f>
        <v>0.1160300108964903</v>
      </c>
      <c r="T13" s="16">
        <f t="shared" ref="T13:T19" si="11">I13/$I$12</f>
        <v>0.10604822719875584</v>
      </c>
      <c r="U13" s="16">
        <f>J13/$J$12</f>
        <v>0.11753254370827956</v>
      </c>
      <c r="V13" s="16">
        <f>K13/K12</f>
        <v>0.11765347351718919</v>
      </c>
      <c r="W13" s="17">
        <f>L13/$E$12</f>
        <v>9.2221874620013827E-2</v>
      </c>
      <c r="Y13" s="136">
        <f t="shared" si="2"/>
        <v>-1.2542715408227798E-2</v>
      </c>
      <c r="Z13" s="100">
        <f t="shared" si="3"/>
        <v>-2.5431598897175363</v>
      </c>
      <c r="AC13" s="2"/>
    </row>
    <row r="14" spans="1:29" ht="20.100000000000001" customHeight="1">
      <c r="A14" s="22"/>
      <c r="B14" t="s">
        <v>66</v>
      </c>
      <c r="C14" s="9">
        <v>72485215</v>
      </c>
      <c r="D14" s="10">
        <v>74110457</v>
      </c>
      <c r="E14" s="10">
        <v>75873238</v>
      </c>
      <c r="F14" s="32">
        <v>78523643</v>
      </c>
      <c r="G14" s="32">
        <v>81602555</v>
      </c>
      <c r="H14" s="32">
        <v>87973103</v>
      </c>
      <c r="I14" s="32">
        <v>86792372.707999751</v>
      </c>
      <c r="J14" s="32">
        <v>58611367.934000008</v>
      </c>
      <c r="K14" s="32">
        <v>59980655.993999973</v>
      </c>
      <c r="L14" s="11">
        <v>60671327.232999988</v>
      </c>
      <c r="N14" s="74">
        <f t="shared" si="7"/>
        <v>0.86087468979624293</v>
      </c>
      <c r="O14" s="16">
        <f t="shared" si="8"/>
        <v>0.87540578960123083</v>
      </c>
      <c r="P14" s="16">
        <f t="shared" si="9"/>
        <v>0.88150683624862591</v>
      </c>
      <c r="Q14" s="16">
        <f t="shared" si="9"/>
        <v>0.91229964525366058</v>
      </c>
      <c r="R14" s="16">
        <f t="shared" si="10"/>
        <v>0.86663782283265978</v>
      </c>
      <c r="S14" s="16">
        <f t="shared" ref="S14:S19" si="12">H14/$E$12</f>
        <v>1.0220849108944645</v>
      </c>
      <c r="T14" s="16">
        <f t="shared" si="11"/>
        <v>0.88961732660149839</v>
      </c>
      <c r="U14" s="16">
        <f t="shared" ref="U14:U19" si="13">J14/$J$12</f>
        <v>0.87758357330040893</v>
      </c>
      <c r="V14" s="16">
        <f>K14/$K$12</f>
        <v>0.87788454376976077</v>
      </c>
      <c r="W14" s="17">
        <f>L14/$E$12</f>
        <v>0.70488872137191405</v>
      </c>
      <c r="Y14" s="136">
        <f t="shared" si="2"/>
        <v>1.1514899721488619E-2</v>
      </c>
      <c r="Z14" s="100">
        <f t="shared" si="3"/>
        <v>-17.299582239784673</v>
      </c>
      <c r="AC14" s="2"/>
    </row>
    <row r="15" spans="1:29" ht="20.100000000000001" customHeight="1">
      <c r="A15" s="22"/>
      <c r="B15" t="s">
        <v>67</v>
      </c>
      <c r="C15" s="9">
        <v>273177</v>
      </c>
      <c r="D15" s="10">
        <v>306410</v>
      </c>
      <c r="E15" s="10">
        <v>281368</v>
      </c>
      <c r="F15" s="32">
        <v>451023</v>
      </c>
      <c r="G15" s="32">
        <v>498804</v>
      </c>
      <c r="H15" s="32">
        <v>479280</v>
      </c>
      <c r="I15" s="32">
        <v>365107.40399999992</v>
      </c>
      <c r="J15" s="32">
        <v>306765.00900000002</v>
      </c>
      <c r="K15" s="32">
        <v>302710.13400000019</v>
      </c>
      <c r="L15" s="11">
        <v>214022.9990000001</v>
      </c>
      <c r="N15" s="74">
        <f t="shared" si="7"/>
        <v>3.2444018429754022E-3</v>
      </c>
      <c r="O15" s="16">
        <f t="shared" si="8"/>
        <v>3.6193689642436445E-3</v>
      </c>
      <c r="P15" s="16">
        <f t="shared" si="9"/>
        <v>3.2689762825411956E-3</v>
      </c>
      <c r="Q15" s="16">
        <f t="shared" si="9"/>
        <v>5.2400539147329393E-3</v>
      </c>
      <c r="R15" s="16">
        <f t="shared" si="10"/>
        <v>5.297412716798169E-3</v>
      </c>
      <c r="S15" s="16">
        <f t="shared" si="12"/>
        <v>5.5683480448961657E-3</v>
      </c>
      <c r="T15" s="16">
        <f t="shared" si="11"/>
        <v>3.7423319876465993E-3</v>
      </c>
      <c r="U15" s="16">
        <f t="shared" si="13"/>
        <v>4.5931692477285506E-3</v>
      </c>
      <c r="V15" s="16">
        <f>K15/$K$12</f>
        <v>4.430504193012769E-3</v>
      </c>
      <c r="W15" s="17">
        <f>L15/$E$12</f>
        <v>2.4865518027968295E-3</v>
      </c>
      <c r="Y15" s="136">
        <f t="shared" si="2"/>
        <v>-0.29297709273254802</v>
      </c>
      <c r="Z15" s="100">
        <f t="shared" si="3"/>
        <v>-0.19439523902159395</v>
      </c>
      <c r="AC15" s="2"/>
    </row>
    <row r="16" spans="1:29" ht="20.100000000000001" customHeight="1">
      <c r="A16" s="22"/>
      <c r="B16" t="s">
        <v>81</v>
      </c>
      <c r="C16" s="9">
        <v>0</v>
      </c>
      <c r="D16" s="10">
        <v>0</v>
      </c>
      <c r="E16" s="10">
        <v>0</v>
      </c>
      <c r="F16" s="32">
        <v>0</v>
      </c>
      <c r="G16" s="32">
        <v>0</v>
      </c>
      <c r="H16" s="32">
        <v>4290</v>
      </c>
      <c r="I16" s="32">
        <v>25539.057999999997</v>
      </c>
      <c r="J16" s="32">
        <v>4078.0440000000008</v>
      </c>
      <c r="K16" s="32">
        <v>1731.3799999999999</v>
      </c>
      <c r="L16" s="11">
        <v>501.14299999999992</v>
      </c>
      <c r="N16" s="74">
        <f t="shared" si="7"/>
        <v>0</v>
      </c>
      <c r="O16" s="16">
        <f t="shared" si="8"/>
        <v>0</v>
      </c>
      <c r="P16" s="16">
        <f t="shared" si="9"/>
        <v>0</v>
      </c>
      <c r="Q16" s="16">
        <f t="shared" si="9"/>
        <v>0</v>
      </c>
      <c r="R16" s="16">
        <f t="shared" si="10"/>
        <v>0</v>
      </c>
      <c r="S16" s="16">
        <f t="shared" si="12"/>
        <v>4.9841873461451658E-5</v>
      </c>
      <c r="T16" s="16">
        <f t="shared" si="11"/>
        <v>2.617740222210388E-4</v>
      </c>
      <c r="U16" s="16">
        <f t="shared" si="13"/>
        <v>6.1060243972231958E-5</v>
      </c>
      <c r="V16" s="16">
        <f>K16/$K$12</f>
        <v>2.5340698867050291E-5</v>
      </c>
      <c r="W16" s="17">
        <f>L16/$E$12</f>
        <v>5.8223557091124154E-6</v>
      </c>
      <c r="Y16" s="136">
        <f t="shared" si="2"/>
        <v>-0.71055285379292832</v>
      </c>
      <c r="Z16" s="100">
        <f t="shared" si="3"/>
        <v>-1.9518343157937876E-3</v>
      </c>
      <c r="AC16" s="2"/>
    </row>
    <row r="17" spans="1:29" ht="20.100000000000001" customHeight="1">
      <c r="A17" s="22"/>
      <c r="B17" t="s">
        <v>68</v>
      </c>
      <c r="C17" s="9"/>
      <c r="D17" s="10"/>
      <c r="E17" s="10"/>
      <c r="F17" s="32"/>
      <c r="G17" s="32"/>
      <c r="H17" s="32"/>
      <c r="I17" s="32"/>
      <c r="J17" s="32"/>
      <c r="K17" s="32"/>
      <c r="L17" s="11">
        <v>2156.8580000000002</v>
      </c>
      <c r="N17" s="74">
        <f t="shared" si="7"/>
        <v>0</v>
      </c>
      <c r="O17" s="16">
        <f t="shared" si="8"/>
        <v>0</v>
      </c>
      <c r="P17" s="16">
        <f t="shared" ref="P17" si="14">E17/$E$12</f>
        <v>0</v>
      </c>
      <c r="Q17" s="16">
        <f t="shared" ref="Q17" si="15">F17/$E$12</f>
        <v>0</v>
      </c>
      <c r="R17" s="16">
        <f t="shared" si="10"/>
        <v>0</v>
      </c>
      <c r="S17" s="16">
        <f t="shared" si="12"/>
        <v>0</v>
      </c>
      <c r="T17" s="16">
        <f t="shared" si="11"/>
        <v>0</v>
      </c>
      <c r="U17" s="16">
        <f t="shared" si="13"/>
        <v>0</v>
      </c>
      <c r="V17" s="16">
        <f t="shared" ref="V17:V18" si="16">K17/$K$12</f>
        <v>0</v>
      </c>
      <c r="W17" s="17">
        <f t="shared" ref="W17:W18" si="17">L17/$E$12</f>
        <v>2.5058704780960304E-5</v>
      </c>
      <c r="Y17" s="136"/>
      <c r="Z17" s="100">
        <f t="shared" si="3"/>
        <v>2.5058704780960305E-3</v>
      </c>
      <c r="AC17" s="2"/>
    </row>
    <row r="18" spans="1:29" ht="20.100000000000001" customHeight="1">
      <c r="A18" s="22"/>
      <c r="B18" t="s">
        <v>82</v>
      </c>
      <c r="C18" s="9">
        <v>0</v>
      </c>
      <c r="D18" s="10">
        <v>0</v>
      </c>
      <c r="E18" s="10">
        <v>0</v>
      </c>
      <c r="F18" s="32">
        <v>0</v>
      </c>
      <c r="G18" s="32">
        <v>0</v>
      </c>
      <c r="H18" s="32">
        <v>11794</v>
      </c>
      <c r="I18" s="32">
        <v>32228.473999999995</v>
      </c>
      <c r="J18" s="32">
        <v>15337.919000000004</v>
      </c>
      <c r="K18" s="32">
        <v>419.36099999999993</v>
      </c>
      <c r="L18" s="11">
        <v>75.644000000000005</v>
      </c>
      <c r="N18" s="74">
        <f t="shared" si="7"/>
        <v>0</v>
      </c>
      <c r="O18" s="16">
        <f t="shared" si="8"/>
        <v>0</v>
      </c>
      <c r="P18" s="16">
        <f>E18/$E$12</f>
        <v>0</v>
      </c>
      <c r="Q18" s="16">
        <f>F18/$E$12</f>
        <v>0</v>
      </c>
      <c r="R18" s="16">
        <f t="shared" si="10"/>
        <v>0</v>
      </c>
      <c r="S18" s="16">
        <f t="shared" si="12"/>
        <v>1.3702448848586501E-4</v>
      </c>
      <c r="T18" s="16">
        <f t="shared" si="11"/>
        <v>3.3034018987803586E-4</v>
      </c>
      <c r="U18" s="16">
        <f t="shared" si="13"/>
        <v>2.2965349961067905E-4</v>
      </c>
      <c r="V18" s="16">
        <f t="shared" si="16"/>
        <v>6.1378211701562202E-6</v>
      </c>
      <c r="W18" s="17">
        <f t="shared" si="17"/>
        <v>8.7884351424663158E-7</v>
      </c>
      <c r="Y18" s="136">
        <f t="shared" si="2"/>
        <v>-0.81962080403280224</v>
      </c>
      <c r="Z18" s="100">
        <f t="shared" si="3"/>
        <v>-5.258977655909589E-4</v>
      </c>
      <c r="AC18" s="2"/>
    </row>
    <row r="19" spans="1:29" ht="20.100000000000001" customHeight="1" thickBot="1">
      <c r="A19" s="22"/>
      <c r="B19" t="s">
        <v>69</v>
      </c>
      <c r="C19" s="9">
        <v>0</v>
      </c>
      <c r="D19" s="10">
        <v>24</v>
      </c>
      <c r="E19" s="10">
        <v>29</v>
      </c>
      <c r="F19" s="32">
        <v>22</v>
      </c>
      <c r="G19" s="32">
        <v>0</v>
      </c>
      <c r="H19" s="32">
        <v>0</v>
      </c>
      <c r="I19" s="32"/>
      <c r="J19" s="32"/>
      <c r="K19" s="32"/>
      <c r="L19" s="40"/>
      <c r="N19" s="74">
        <f t="shared" si="7"/>
        <v>0</v>
      </c>
      <c r="O19" s="16">
        <f t="shared" si="8"/>
        <v>2.8349223309241691E-7</v>
      </c>
      <c r="P19" s="16">
        <f>E19/$E$12</f>
        <v>3.3692641733848438E-7</v>
      </c>
      <c r="Q19" s="16">
        <f>F19/$E$12</f>
        <v>2.5559935108436746E-7</v>
      </c>
      <c r="R19" s="16">
        <f t="shared" si="10"/>
        <v>0</v>
      </c>
      <c r="S19" s="16">
        <f t="shared" si="12"/>
        <v>0</v>
      </c>
      <c r="T19" s="16">
        <f t="shared" si="11"/>
        <v>0</v>
      </c>
      <c r="U19" s="16">
        <f t="shared" si="13"/>
        <v>0</v>
      </c>
      <c r="V19" s="16">
        <f>K19/$K$12</f>
        <v>0</v>
      </c>
      <c r="W19" s="17">
        <f>L19/$E$12</f>
        <v>0</v>
      </c>
      <c r="Y19" s="136"/>
      <c r="Z19" s="100">
        <f t="shared" si="3"/>
        <v>0</v>
      </c>
      <c r="AC19" s="2"/>
    </row>
    <row r="20" spans="1:29" ht="20.100000000000001" customHeight="1" thickBot="1">
      <c r="A20" s="71" t="s">
        <v>20</v>
      </c>
      <c r="B20" s="96"/>
      <c r="C20" s="134">
        <f>C7+C12</f>
        <v>109737188</v>
      </c>
      <c r="D20" s="81">
        <f>D7+D12</f>
        <v>112363732</v>
      </c>
      <c r="E20" s="81">
        <f>E7+E12</f>
        <v>115103876</v>
      </c>
      <c r="F20" s="81">
        <v>124599626</v>
      </c>
      <c r="G20" s="81">
        <f t="shared" ref="G20:L20" si="18">G7+G12</f>
        <v>112024993</v>
      </c>
      <c r="H20" s="81">
        <f t="shared" si="18"/>
        <v>117693300</v>
      </c>
      <c r="I20" s="81">
        <f t="shared" si="18"/>
        <v>124862947.79999973</v>
      </c>
      <c r="J20" s="81">
        <f t="shared" si="18"/>
        <v>97668507.659000039</v>
      </c>
      <c r="K20" s="81">
        <f t="shared" si="18"/>
        <v>104561830.44899997</v>
      </c>
      <c r="L20" s="320">
        <f t="shared" si="18"/>
        <v>104652376.25799999</v>
      </c>
      <c r="N20" s="137">
        <f t="shared" ref="N20:W20" si="19">N7+N12</f>
        <v>1</v>
      </c>
      <c r="O20" s="140">
        <f t="shared" si="19"/>
        <v>1</v>
      </c>
      <c r="P20" s="140">
        <f t="shared" si="19"/>
        <v>1</v>
      </c>
      <c r="Q20" s="140">
        <f t="shared" si="19"/>
        <v>1.000011227963076</v>
      </c>
      <c r="R20" s="140">
        <f t="shared" si="19"/>
        <v>1</v>
      </c>
      <c r="S20" s="140">
        <f t="shared" si="19"/>
        <v>1</v>
      </c>
      <c r="T20" s="140">
        <f t="shared" si="19"/>
        <v>1</v>
      </c>
      <c r="U20" s="140">
        <f t="shared" si="19"/>
        <v>1</v>
      </c>
      <c r="V20" s="140">
        <f t="shared" si="19"/>
        <v>1</v>
      </c>
      <c r="W20" s="141">
        <f t="shared" si="19"/>
        <v>1</v>
      </c>
      <c r="Y20" s="194">
        <f t="shared" si="2"/>
        <v>8.6595470461067509E-4</v>
      </c>
      <c r="Z20" s="146">
        <f t="shared" si="3"/>
        <v>0</v>
      </c>
      <c r="AC20" s="1"/>
    </row>
    <row r="21" spans="1:29" ht="20.100000000000001" customHeight="1">
      <c r="A21" s="22"/>
      <c r="B21" t="s">
        <v>64</v>
      </c>
      <c r="C21" s="73">
        <f>C8+C13</f>
        <v>16193613</v>
      </c>
      <c r="D21" s="249">
        <f t="shared" ref="D21:L21" si="20">D8+D13</f>
        <v>14362299</v>
      </c>
      <c r="E21" s="249">
        <f t="shared" si="20"/>
        <v>14015398</v>
      </c>
      <c r="F21" s="249">
        <f t="shared" si="20"/>
        <v>17993934</v>
      </c>
      <c r="G21" s="249">
        <f t="shared" si="20"/>
        <v>15397283</v>
      </c>
      <c r="H21" s="249">
        <f t="shared" si="20"/>
        <v>14869894</v>
      </c>
      <c r="I21" s="249">
        <f t="shared" si="20"/>
        <v>15054646.149999991</v>
      </c>
      <c r="J21" s="249">
        <f t="shared" ref="J21:K21" si="21">J8+J13</f>
        <v>13024767.151000006</v>
      </c>
      <c r="K21" s="249">
        <f t="shared" si="21"/>
        <v>12907572.908999998</v>
      </c>
      <c r="L21" s="203">
        <f t="shared" si="20"/>
        <v>13004748.285</v>
      </c>
      <c r="M21" s="2"/>
      <c r="N21" s="74">
        <f>C21/$C$20</f>
        <v>0.14756723126530269</v>
      </c>
      <c r="O21" s="16">
        <f t="shared" ref="O21:W28" si="22">D21/$C$20</f>
        <v>0.13087905077356274</v>
      </c>
      <c r="P21" s="16">
        <f t="shared" si="22"/>
        <v>0.12771785258430352</v>
      </c>
      <c r="Q21" s="16">
        <f t="shared" si="22"/>
        <v>0.1639729824314434</v>
      </c>
      <c r="R21" s="16">
        <f t="shared" si="22"/>
        <v>0.14031052991808027</v>
      </c>
      <c r="S21" s="16">
        <f t="shared" si="22"/>
        <v>0.13550460214088955</v>
      </c>
      <c r="T21" s="16">
        <f t="shared" si="22"/>
        <v>0.13718818956797027</v>
      </c>
      <c r="U21" s="16">
        <f t="shared" si="22"/>
        <v>0.11869054956101123</v>
      </c>
      <c r="V21" s="16">
        <f t="shared" si="22"/>
        <v>0.11762259580589944</v>
      </c>
      <c r="W21" s="75">
        <f t="shared" si="22"/>
        <v>0.1185081240189971</v>
      </c>
      <c r="Y21" s="103">
        <f t="shared" si="2"/>
        <v>7.5285552663618928E-3</v>
      </c>
      <c r="Z21" s="104">
        <f t="shared" si="3"/>
        <v>8.8552821309766105E-2</v>
      </c>
    </row>
    <row r="22" spans="1:29" ht="20.100000000000001" customHeight="1">
      <c r="A22" s="22"/>
      <c r="B22" t="s">
        <v>65</v>
      </c>
      <c r="C22" s="73">
        <f>C9</f>
        <v>0</v>
      </c>
      <c r="D22" s="10">
        <f t="shared" ref="D22:L22" si="23">D9</f>
        <v>25846</v>
      </c>
      <c r="E22" s="10">
        <f t="shared" si="23"/>
        <v>79785</v>
      </c>
      <c r="F22" s="10">
        <f t="shared" si="23"/>
        <v>116767</v>
      </c>
      <c r="G22" s="10">
        <f t="shared" si="23"/>
        <v>49134</v>
      </c>
      <c r="H22" s="10">
        <f t="shared" si="23"/>
        <v>274626</v>
      </c>
      <c r="I22" s="10">
        <f t="shared" si="23"/>
        <v>308575.1480000001</v>
      </c>
      <c r="J22" s="10">
        <f t="shared" ref="J22:K22" si="24">J9</f>
        <v>316308.79399999999</v>
      </c>
      <c r="K22" s="10">
        <f t="shared" si="24"/>
        <v>328622.55399999995</v>
      </c>
      <c r="L22" s="11">
        <f t="shared" si="23"/>
        <v>277799.23800000001</v>
      </c>
      <c r="M22" s="2"/>
      <c r="N22" s="74">
        <f t="shared" ref="N22:N28" si="25">C22/$C$20</f>
        <v>0</v>
      </c>
      <c r="O22" s="16">
        <f t="shared" si="22"/>
        <v>2.3552635593323203E-4</v>
      </c>
      <c r="P22" s="16">
        <f t="shared" si="22"/>
        <v>7.2705526225075128E-4</v>
      </c>
      <c r="Q22" s="16">
        <f t="shared" si="22"/>
        <v>1.0640604350095066E-3</v>
      </c>
      <c r="R22" s="16">
        <f t="shared" si="22"/>
        <v>4.4774247359062998E-4</v>
      </c>
      <c r="S22" s="16">
        <f t="shared" si="22"/>
        <v>2.5025791621341711E-3</v>
      </c>
      <c r="T22" s="16">
        <f t="shared" si="22"/>
        <v>2.8119469217673058E-3</v>
      </c>
      <c r="U22" s="16">
        <f t="shared" si="22"/>
        <v>2.8824211715722113E-3</v>
      </c>
      <c r="V22" s="16">
        <f t="shared" si="22"/>
        <v>2.9946325397002148E-3</v>
      </c>
      <c r="W22" s="75">
        <f t="shared" si="22"/>
        <v>2.5314958681099064E-3</v>
      </c>
      <c r="Y22" s="136">
        <f t="shared" si="2"/>
        <v>-0.15465559311549854</v>
      </c>
      <c r="Z22" s="100">
        <f t="shared" si="3"/>
        <v>-4.631366715903084E-2</v>
      </c>
    </row>
    <row r="23" spans="1:29" ht="20.100000000000001" customHeight="1">
      <c r="A23" s="22"/>
      <c r="B23" t="s">
        <v>66</v>
      </c>
      <c r="C23" s="73">
        <f>C10+C14</f>
        <v>92810054</v>
      </c>
      <c r="D23" s="10">
        <f t="shared" ref="D23:L23" si="26">D10+D14</f>
        <v>97051383</v>
      </c>
      <c r="E23" s="10">
        <f t="shared" si="26"/>
        <v>100026842</v>
      </c>
      <c r="F23" s="10">
        <f t="shared" si="26"/>
        <v>105278147</v>
      </c>
      <c r="G23" s="10">
        <f t="shared" si="26"/>
        <v>95515826</v>
      </c>
      <c r="H23" s="10">
        <f t="shared" si="26"/>
        <v>101625621</v>
      </c>
      <c r="I23" s="10">
        <f t="shared" si="26"/>
        <v>108467511.30599973</v>
      </c>
      <c r="J23" s="10">
        <f t="shared" ref="J23:K23" si="27">J10+J14</f>
        <v>83350090.379000038</v>
      </c>
      <c r="K23" s="10">
        <f t="shared" si="27"/>
        <v>90385128.259999961</v>
      </c>
      <c r="L23" s="11">
        <f t="shared" si="26"/>
        <v>90662921.482999995</v>
      </c>
      <c r="M23" s="2"/>
      <c r="N23" s="74">
        <f t="shared" si="25"/>
        <v>0.8457484257752258</v>
      </c>
      <c r="O23" s="16">
        <f t="shared" si="22"/>
        <v>0.88439830442894163</v>
      </c>
      <c r="P23" s="16">
        <f t="shared" si="22"/>
        <v>0.91151271344769647</v>
      </c>
      <c r="Q23" s="16">
        <f t="shared" si="22"/>
        <v>0.95936618131676565</v>
      </c>
      <c r="R23" s="16">
        <f t="shared" si="22"/>
        <v>0.87040526316384192</v>
      </c>
      <c r="S23" s="16">
        <f t="shared" si="22"/>
        <v>0.92608187663784491</v>
      </c>
      <c r="T23" s="16">
        <f t="shared" si="22"/>
        <v>0.98842984117653654</v>
      </c>
      <c r="U23" s="16">
        <f t="shared" si="22"/>
        <v>0.75954279399796576</v>
      </c>
      <c r="V23" s="16">
        <f t="shared" si="22"/>
        <v>0.82365085079453615</v>
      </c>
      <c r="W23" s="75">
        <f t="shared" si="22"/>
        <v>0.82618229184986947</v>
      </c>
      <c r="Y23" s="136">
        <f t="shared" si="2"/>
        <v>3.0734394954990887E-3</v>
      </c>
      <c r="Z23" s="100">
        <f t="shared" si="3"/>
        <v>0.25314410553333166</v>
      </c>
    </row>
    <row r="24" spans="1:29" ht="20.100000000000001" customHeight="1">
      <c r="A24" s="22"/>
      <c r="B24" t="s">
        <v>67</v>
      </c>
      <c r="C24" s="73">
        <f>C11+C15</f>
        <v>733521</v>
      </c>
      <c r="D24" s="10">
        <f t="shared" ref="D24:L24" si="28">D11+D15</f>
        <v>924180</v>
      </c>
      <c r="E24" s="10">
        <f t="shared" si="28"/>
        <v>981822</v>
      </c>
      <c r="F24" s="10">
        <f t="shared" si="28"/>
        <v>1212155</v>
      </c>
      <c r="G24" s="10">
        <f t="shared" si="28"/>
        <v>1062750</v>
      </c>
      <c r="H24" s="10">
        <f t="shared" si="28"/>
        <v>907075</v>
      </c>
      <c r="I24" s="10">
        <f t="shared" si="28"/>
        <v>974447.66399999987</v>
      </c>
      <c r="J24" s="10">
        <f t="shared" ref="J24:K24" si="29">J11+J15</f>
        <v>957925.37199999997</v>
      </c>
      <c r="K24" s="10">
        <f t="shared" si="29"/>
        <v>938355.98500000034</v>
      </c>
      <c r="L24" s="11">
        <f t="shared" si="28"/>
        <v>704173.60700000019</v>
      </c>
      <c r="M24" s="2"/>
      <c r="N24" s="74">
        <f t="shared" si="25"/>
        <v>6.6843429594714964E-3</v>
      </c>
      <c r="O24" s="16">
        <f t="shared" si="22"/>
        <v>8.4217576269586935E-3</v>
      </c>
      <c r="P24" s="16">
        <f t="shared" si="22"/>
        <v>8.9470307914214092E-3</v>
      </c>
      <c r="Q24" s="16">
        <f t="shared" si="22"/>
        <v>1.1045981969211751E-2</v>
      </c>
      <c r="R24" s="16">
        <f t="shared" si="22"/>
        <v>9.6845018481793062E-3</v>
      </c>
      <c r="S24" s="16">
        <f t="shared" si="22"/>
        <v>8.2658852165958547E-3</v>
      </c>
      <c r="T24" s="16">
        <f t="shared" si="22"/>
        <v>8.8798308190656382E-3</v>
      </c>
      <c r="U24" s="16">
        <f t="shared" si="22"/>
        <v>8.7292684408862373E-3</v>
      </c>
      <c r="V24" s="16">
        <f t="shared" si="22"/>
        <v>8.5509388576641889E-3</v>
      </c>
      <c r="W24" s="75">
        <f t="shared" si="22"/>
        <v>6.4169095256933336E-3</v>
      </c>
      <c r="Y24" s="136">
        <f t="shared" si="2"/>
        <v>-0.24956666951935097</v>
      </c>
      <c r="Z24" s="100">
        <f t="shared" si="3"/>
        <v>-0.21340293319708553</v>
      </c>
    </row>
    <row r="25" spans="1:29" ht="20.100000000000001" customHeight="1">
      <c r="A25" s="22"/>
      <c r="B25" t="s">
        <v>81</v>
      </c>
      <c r="C25" s="73">
        <f>C16</f>
        <v>0</v>
      </c>
      <c r="D25" s="10">
        <f t="shared" ref="D25:L25" si="30">D16</f>
        <v>0</v>
      </c>
      <c r="E25" s="10">
        <f t="shared" si="30"/>
        <v>0</v>
      </c>
      <c r="F25" s="10">
        <f t="shared" si="30"/>
        <v>0</v>
      </c>
      <c r="G25" s="10">
        <f t="shared" si="30"/>
        <v>0</v>
      </c>
      <c r="H25" s="10">
        <f t="shared" si="30"/>
        <v>4290</v>
      </c>
      <c r="I25" s="10">
        <f t="shared" si="30"/>
        <v>25539.057999999997</v>
      </c>
      <c r="J25" s="10">
        <f t="shared" ref="J25:K25" si="31">J16</f>
        <v>4078.0440000000008</v>
      </c>
      <c r="K25" s="10">
        <f t="shared" si="31"/>
        <v>1731.3799999999999</v>
      </c>
      <c r="L25" s="11">
        <f t="shared" si="30"/>
        <v>501.14299999999992</v>
      </c>
      <c r="M25" s="2"/>
      <c r="N25" s="74">
        <f t="shared" si="25"/>
        <v>0</v>
      </c>
      <c r="O25" s="16">
        <f t="shared" si="22"/>
        <v>0</v>
      </c>
      <c r="P25" s="16">
        <f t="shared" si="22"/>
        <v>0</v>
      </c>
      <c r="Q25" s="16">
        <f t="shared" si="22"/>
        <v>0</v>
      </c>
      <c r="R25" s="16">
        <f t="shared" si="22"/>
        <v>0</v>
      </c>
      <c r="S25" s="16">
        <f t="shared" si="22"/>
        <v>3.9093401955953161E-5</v>
      </c>
      <c r="T25" s="16">
        <f t="shared" si="22"/>
        <v>2.3272929136839188E-4</v>
      </c>
      <c r="U25" s="16">
        <f t="shared" si="22"/>
        <v>3.7161914518895825E-5</v>
      </c>
      <c r="V25" s="16">
        <f t="shared" si="22"/>
        <v>1.5777513817831745E-5</v>
      </c>
      <c r="W25" s="75">
        <f t="shared" si="22"/>
        <v>4.5667563488140407E-6</v>
      </c>
      <c r="Y25" s="136">
        <f t="shared" si="2"/>
        <v>-0.71055285379292832</v>
      </c>
      <c r="Z25" s="100">
        <f t="shared" si="3"/>
        <v>-1.1210757469017705E-3</v>
      </c>
    </row>
    <row r="26" spans="1:29" ht="20.100000000000001" customHeight="1">
      <c r="A26" s="22"/>
      <c r="B26" t="s">
        <v>68</v>
      </c>
      <c r="C26" s="73">
        <f>C17</f>
        <v>0</v>
      </c>
      <c r="D26" s="10">
        <f t="shared" ref="D26:I26" si="32">D17</f>
        <v>0</v>
      </c>
      <c r="E26" s="10">
        <f t="shared" si="32"/>
        <v>0</v>
      </c>
      <c r="F26" s="10">
        <f t="shared" si="32"/>
        <v>0</v>
      </c>
      <c r="G26" s="10">
        <f t="shared" si="32"/>
        <v>0</v>
      </c>
      <c r="H26" s="10">
        <f t="shared" si="32"/>
        <v>0</v>
      </c>
      <c r="I26" s="10">
        <f t="shared" si="32"/>
        <v>0</v>
      </c>
      <c r="J26" s="10">
        <f t="shared" ref="J26:K26" si="33">J17</f>
        <v>0</v>
      </c>
      <c r="K26" s="10">
        <f t="shared" si="33"/>
        <v>0</v>
      </c>
      <c r="L26" s="11">
        <f t="shared" ref="L26" si="34">L17</f>
        <v>2156.8580000000002</v>
      </c>
      <c r="M26" s="2"/>
      <c r="N26" s="74">
        <f t="shared" si="25"/>
        <v>0</v>
      </c>
      <c r="O26" s="16">
        <f t="shared" si="22"/>
        <v>0</v>
      </c>
      <c r="P26" s="16">
        <f t="shared" si="22"/>
        <v>0</v>
      </c>
      <c r="Q26" s="16">
        <f t="shared" si="22"/>
        <v>0</v>
      </c>
      <c r="R26" s="16">
        <f t="shared" si="22"/>
        <v>0</v>
      </c>
      <c r="S26" s="16">
        <f t="shared" si="22"/>
        <v>0</v>
      </c>
      <c r="T26" s="16">
        <f t="shared" si="22"/>
        <v>0</v>
      </c>
      <c r="U26" s="16">
        <f t="shared" si="22"/>
        <v>0</v>
      </c>
      <c r="V26" s="16">
        <f t="shared" si="22"/>
        <v>0</v>
      </c>
      <c r="W26" s="75">
        <f t="shared" si="22"/>
        <v>1.9654759150562527E-5</v>
      </c>
      <c r="Y26" s="136"/>
      <c r="Z26" s="100">
        <f t="shared" si="3"/>
        <v>1.9654759150562525E-3</v>
      </c>
    </row>
    <row r="27" spans="1:29" ht="20.100000000000001" customHeight="1">
      <c r="A27" s="22"/>
      <c r="B27" t="s">
        <v>82</v>
      </c>
      <c r="C27" s="73">
        <f>C18</f>
        <v>0</v>
      </c>
      <c r="D27" s="10">
        <f t="shared" ref="D27:L27" si="35">D18</f>
        <v>0</v>
      </c>
      <c r="E27" s="10">
        <f t="shared" si="35"/>
        <v>0</v>
      </c>
      <c r="F27" s="10">
        <f t="shared" si="35"/>
        <v>0</v>
      </c>
      <c r="G27" s="10">
        <f t="shared" si="35"/>
        <v>0</v>
      </c>
      <c r="H27" s="10">
        <f t="shared" si="35"/>
        <v>11794</v>
      </c>
      <c r="I27" s="10">
        <f t="shared" si="35"/>
        <v>32228.473999999995</v>
      </c>
      <c r="J27" s="10">
        <f t="shared" ref="J27:K27" si="36">J18</f>
        <v>15337.919000000004</v>
      </c>
      <c r="K27" s="10">
        <f t="shared" si="36"/>
        <v>419.36099999999993</v>
      </c>
      <c r="L27" s="11">
        <f t="shared" si="35"/>
        <v>75.644000000000005</v>
      </c>
      <c r="M27" s="2"/>
      <c r="N27" s="74">
        <f t="shared" si="25"/>
        <v>0</v>
      </c>
      <c r="O27" s="16">
        <f t="shared" si="22"/>
        <v>0</v>
      </c>
      <c r="P27" s="16">
        <f t="shared" si="22"/>
        <v>0</v>
      </c>
      <c r="Q27" s="16">
        <f t="shared" si="22"/>
        <v>0</v>
      </c>
      <c r="R27" s="16">
        <f t="shared" si="22"/>
        <v>0</v>
      </c>
      <c r="S27" s="16">
        <f t="shared" si="22"/>
        <v>1.0747496099499106E-4</v>
      </c>
      <c r="T27" s="16">
        <f t="shared" si="22"/>
        <v>2.9368780617925068E-4</v>
      </c>
      <c r="U27" s="16">
        <f t="shared" si="22"/>
        <v>1.3976956471674855E-4</v>
      </c>
      <c r="V27" s="16">
        <f t="shared" si="22"/>
        <v>3.821503062389387E-6</v>
      </c>
      <c r="W27" s="75">
        <f t="shared" si="22"/>
        <v>6.8931964977998164E-7</v>
      </c>
      <c r="Y27" s="136">
        <f t="shared" si="2"/>
        <v>-0.81962080403280224</v>
      </c>
      <c r="Z27" s="100">
        <f t="shared" si="3"/>
        <v>-3.1321834126094055E-4</v>
      </c>
    </row>
    <row r="28" spans="1:29" ht="20.100000000000001" customHeight="1" thickBot="1">
      <c r="A28" s="28"/>
      <c r="B28" s="23" t="s">
        <v>69</v>
      </c>
      <c r="C28" s="182">
        <f>C19</f>
        <v>0</v>
      </c>
      <c r="D28" s="30">
        <f t="shared" ref="D28:L28" si="37">D19</f>
        <v>24</v>
      </c>
      <c r="E28" s="30">
        <f t="shared" si="37"/>
        <v>29</v>
      </c>
      <c r="F28" s="30">
        <f t="shared" si="37"/>
        <v>22</v>
      </c>
      <c r="G28" s="30">
        <f t="shared" si="37"/>
        <v>0</v>
      </c>
      <c r="H28" s="30">
        <f t="shared" si="37"/>
        <v>0</v>
      </c>
      <c r="I28" s="30">
        <f t="shared" si="37"/>
        <v>0</v>
      </c>
      <c r="J28" s="30">
        <f t="shared" ref="J28:K28" si="38">J19</f>
        <v>0</v>
      </c>
      <c r="K28" s="30">
        <f t="shared" si="38"/>
        <v>0</v>
      </c>
      <c r="L28" s="40">
        <f t="shared" si="37"/>
        <v>0</v>
      </c>
      <c r="M28" s="2"/>
      <c r="N28" s="138">
        <f t="shared" si="25"/>
        <v>0</v>
      </c>
      <c r="O28" s="77">
        <f t="shared" si="22"/>
        <v>2.1870434660673098E-7</v>
      </c>
      <c r="P28" s="77">
        <f t="shared" si="22"/>
        <v>2.6426775214979992E-7</v>
      </c>
      <c r="Q28" s="77">
        <f t="shared" si="22"/>
        <v>2.0047898438950339E-7</v>
      </c>
      <c r="R28" s="77">
        <f t="shared" si="22"/>
        <v>0</v>
      </c>
      <c r="S28" s="77">
        <f t="shared" si="22"/>
        <v>0</v>
      </c>
      <c r="T28" s="77">
        <f t="shared" si="22"/>
        <v>0</v>
      </c>
      <c r="U28" s="77">
        <f t="shared" si="22"/>
        <v>0</v>
      </c>
      <c r="V28" s="77">
        <f t="shared" si="22"/>
        <v>0</v>
      </c>
      <c r="W28" s="193">
        <f t="shared" si="22"/>
        <v>0</v>
      </c>
      <c r="Y28" s="105"/>
      <c r="Z28" s="102">
        <f t="shared" si="3"/>
        <v>0</v>
      </c>
    </row>
    <row r="29" spans="1:29" ht="20.100000000000001" customHeight="1"/>
    <row r="30" spans="1:29" ht="19.5" customHeight="1"/>
    <row r="31" spans="1:29">
      <c r="A31" s="1" t="s">
        <v>22</v>
      </c>
      <c r="N31" s="1" t="s">
        <v>24</v>
      </c>
      <c r="Y31" s="1" t="str">
        <f>Y3</f>
        <v>VARIAÇÃO (JAN-DEZ)</v>
      </c>
    </row>
    <row r="32" spans="1:29" ht="15.75" thickBot="1"/>
    <row r="33" spans="1:26" ht="24" customHeight="1">
      <c r="A33" s="378" t="s">
        <v>78</v>
      </c>
      <c r="B33" s="469"/>
      <c r="C33" s="382">
        <v>2016</v>
      </c>
      <c r="D33" s="376">
        <v>2017</v>
      </c>
      <c r="E33" s="376">
        <v>2018</v>
      </c>
      <c r="F33" s="384">
        <v>2019</v>
      </c>
      <c r="G33" s="384">
        <v>2020</v>
      </c>
      <c r="H33" s="376">
        <v>2021</v>
      </c>
      <c r="I33" s="376">
        <v>2022</v>
      </c>
      <c r="J33" s="376">
        <v>2023</v>
      </c>
      <c r="K33" s="376">
        <v>2024</v>
      </c>
      <c r="L33" s="390">
        <v>2025</v>
      </c>
      <c r="N33" s="388">
        <v>2016</v>
      </c>
      <c r="O33" s="376">
        <v>2017</v>
      </c>
      <c r="P33" s="376">
        <v>2018</v>
      </c>
      <c r="Q33" s="384">
        <v>2019</v>
      </c>
      <c r="R33" s="384">
        <v>2020</v>
      </c>
      <c r="S33" s="376">
        <v>2021</v>
      </c>
      <c r="T33" s="376">
        <v>2022</v>
      </c>
      <c r="U33" s="376">
        <v>2023</v>
      </c>
      <c r="V33" s="376">
        <v>2024</v>
      </c>
      <c r="W33" s="441">
        <v>2025</v>
      </c>
      <c r="Y33" s="474" t="s">
        <v>87</v>
      </c>
      <c r="Z33" s="475"/>
    </row>
    <row r="34" spans="1:26" ht="20.25" customHeight="1" thickBot="1">
      <c r="A34" s="445"/>
      <c r="B34" s="470"/>
      <c r="C34" s="383"/>
      <c r="D34" s="377"/>
      <c r="E34" s="377"/>
      <c r="F34" s="385"/>
      <c r="G34" s="385"/>
      <c r="H34" s="377"/>
      <c r="I34" s="377"/>
      <c r="J34" s="377"/>
      <c r="K34" s="377"/>
      <c r="L34" s="391"/>
      <c r="N34" s="389"/>
      <c r="O34" s="377"/>
      <c r="P34" s="377"/>
      <c r="Q34" s="385"/>
      <c r="R34" s="385"/>
      <c r="S34" s="377"/>
      <c r="T34" s="377"/>
      <c r="U34" s="377"/>
      <c r="V34" s="377"/>
      <c r="W34" s="463"/>
      <c r="Y34" s="124" t="s">
        <v>1</v>
      </c>
      <c r="Z34" s="35" t="s">
        <v>37</v>
      </c>
    </row>
    <row r="35" spans="1:26" ht="19.5" customHeight="1" thickBot="1">
      <c r="A35" s="5" t="s">
        <v>36</v>
      </c>
      <c r="B35" s="6"/>
      <c r="C35" s="12">
        <f>SUM(C36:C39)</f>
        <v>251533440</v>
      </c>
      <c r="D35" s="13">
        <f>SUM(D36:D39)</f>
        <v>288451381</v>
      </c>
      <c r="E35" s="13">
        <f>SUM(E36:E39)</f>
        <v>313935902</v>
      </c>
      <c r="F35" s="13">
        <f>SUM(F36:F39)</f>
        <v>351270523</v>
      </c>
      <c r="G35" s="13">
        <f>SUM(G36:G39)</f>
        <v>187039707</v>
      </c>
      <c r="H35" s="13">
        <v>187635137</v>
      </c>
      <c r="I35" s="13">
        <v>310192923.5449999</v>
      </c>
      <c r="J35" s="13">
        <v>371586171.2379995</v>
      </c>
      <c r="K35" s="13">
        <v>490232034.05300134</v>
      </c>
      <c r="L35" s="14">
        <v>509805188.16199964</v>
      </c>
      <c r="M35" s="1"/>
      <c r="N35" s="128">
        <f t="shared" ref="N35:U35" si="39">C35/C48</f>
        <v>0.4818555329437525</v>
      </c>
      <c r="O35" s="19">
        <f t="shared" si="39"/>
        <v>0.49928544278146808</v>
      </c>
      <c r="P35" s="19">
        <f t="shared" si="39"/>
        <v>0.50362223801591022</v>
      </c>
      <c r="Q35" s="19">
        <f t="shared" si="39"/>
        <v>0.51390179005711611</v>
      </c>
      <c r="R35" s="19">
        <f t="shared" si="39"/>
        <v>0.3474977010661281</v>
      </c>
      <c r="S35" s="19">
        <f t="shared" si="39"/>
        <v>0.32355607042148976</v>
      </c>
      <c r="T35" s="206">
        <f t="shared" si="39"/>
        <v>0.43506484448525112</v>
      </c>
      <c r="U35" s="206">
        <f t="shared" si="39"/>
        <v>0.55606072388912042</v>
      </c>
      <c r="V35" s="206">
        <f>K35/K48</f>
        <v>0.61677627435644522</v>
      </c>
      <c r="W35" s="20">
        <f>L35/L48</f>
        <v>0.62238804151927374</v>
      </c>
      <c r="X35" s="1"/>
      <c r="Y35" s="61">
        <f>(L35-K35)/K35</f>
        <v>3.9926305809061327E-2</v>
      </c>
      <c r="Z35" s="97">
        <f>(W35-V35)*100</f>
        <v>0.56117671628285182</v>
      </c>
    </row>
    <row r="36" spans="1:26" ht="19.5" customHeight="1">
      <c r="A36" s="22"/>
      <c r="B36" s="135" t="s">
        <v>64</v>
      </c>
      <c r="C36" s="9">
        <v>17551103</v>
      </c>
      <c r="D36" s="10">
        <v>15849278</v>
      </c>
      <c r="E36" s="10">
        <v>14538908</v>
      </c>
      <c r="F36" s="32">
        <v>21296207</v>
      </c>
      <c r="G36" s="32">
        <v>11748828</v>
      </c>
      <c r="H36" s="32">
        <v>11631529</v>
      </c>
      <c r="I36" s="32">
        <v>17401796.864999995</v>
      </c>
      <c r="J36" s="32">
        <v>20489245.092</v>
      </c>
      <c r="K36" s="32">
        <v>20809079.177999999</v>
      </c>
      <c r="L36" s="11">
        <v>23659234.818000011</v>
      </c>
      <c r="N36" s="74">
        <f>C36/$C$35</f>
        <v>6.977642018492651E-2</v>
      </c>
      <c r="O36" s="16">
        <f>D36/$D$35</f>
        <v>5.4946098524659169E-2</v>
      </c>
      <c r="P36" s="16">
        <f>E36/$E$35</f>
        <v>4.6311708560176086E-2</v>
      </c>
      <c r="Q36" s="16">
        <f>F36/$F$35</f>
        <v>6.0626228520746103E-2</v>
      </c>
      <c r="R36" s="16">
        <f>G36/$G$35</f>
        <v>6.2814619357802998E-2</v>
      </c>
      <c r="S36" s="16">
        <f>H36/$H$35</f>
        <v>6.1990143136144059E-2</v>
      </c>
      <c r="T36" s="34">
        <f>I36/$I$35</f>
        <v>5.6099915710925312E-2</v>
      </c>
      <c r="U36" s="34">
        <f>J36/$J$35</f>
        <v>5.5139955891622024E-2</v>
      </c>
      <c r="V36" s="34">
        <f>K36/$K$35</f>
        <v>4.244740802831793E-2</v>
      </c>
      <c r="W36" s="17">
        <f>L36/$L$35</f>
        <v>4.6408383765764796E-2</v>
      </c>
      <c r="Y36" s="136">
        <f t="shared" ref="Y36:Y55" si="40">(L36-K36)/K36</f>
        <v>0.13696692754253559</v>
      </c>
      <c r="Z36" s="100">
        <f t="shared" ref="Z36:Z56" si="41">(W36-V36)*100</f>
        <v>0.39609757374468657</v>
      </c>
    </row>
    <row r="37" spans="1:26" ht="19.5" customHeight="1">
      <c r="A37" s="22"/>
      <c r="B37" s="135" t="s">
        <v>65</v>
      </c>
      <c r="C37" s="9">
        <v>0</v>
      </c>
      <c r="D37" s="10">
        <v>185230</v>
      </c>
      <c r="E37" s="10">
        <v>571795</v>
      </c>
      <c r="F37" s="32">
        <v>836837</v>
      </c>
      <c r="G37" s="32">
        <v>352125</v>
      </c>
      <c r="H37" s="32">
        <v>2152870</v>
      </c>
      <c r="I37" s="32">
        <v>2925856.6659999997</v>
      </c>
      <c r="J37" s="32">
        <v>3060399.1859999998</v>
      </c>
      <c r="K37" s="32">
        <v>3179537.054</v>
      </c>
      <c r="L37" s="11">
        <v>2761336.5360000003</v>
      </c>
      <c r="N37" s="74">
        <f>C37/$C$35</f>
        <v>0</v>
      </c>
      <c r="O37" s="16">
        <f>D37/$D$35</f>
        <v>6.4215327851039131E-4</v>
      </c>
      <c r="P37" s="16">
        <f>E37/$E$35</f>
        <v>1.8213749888345042E-3</v>
      </c>
      <c r="Q37" s="16">
        <f>F37/$F$35</f>
        <v>2.3823148975127642E-3</v>
      </c>
      <c r="R37" s="16">
        <f>G37/$G$35</f>
        <v>1.8826216403343703E-3</v>
      </c>
      <c r="S37" s="16">
        <f>H37/$H$35</f>
        <v>1.1473703883084541E-2</v>
      </c>
      <c r="T37" s="34">
        <f>I37/$I$35</f>
        <v>9.4323772204801554E-3</v>
      </c>
      <c r="U37" s="34">
        <f t="shared" ref="U37:U39" si="42">J37/$J$35</f>
        <v>8.2360416583959102E-3</v>
      </c>
      <c r="V37" s="34">
        <f>K37/$K$35</f>
        <v>6.4857798616567864E-3</v>
      </c>
      <c r="W37" s="17">
        <f>L37/$L$35</f>
        <v>5.4164543635882665E-3</v>
      </c>
      <c r="Y37" s="136">
        <f t="shared" si="40"/>
        <v>-0.13152874487620286</v>
      </c>
      <c r="Z37" s="100">
        <f t="shared" si="41"/>
        <v>-0.10693254980685199</v>
      </c>
    </row>
    <row r="38" spans="1:26" ht="19.5" customHeight="1">
      <c r="A38" s="22"/>
      <c r="B38" s="135" t="s">
        <v>66</v>
      </c>
      <c r="C38" s="9">
        <v>232469288</v>
      </c>
      <c r="D38" s="10">
        <v>270523923</v>
      </c>
      <c r="E38" s="10">
        <v>296614887</v>
      </c>
      <c r="F38" s="32">
        <v>326779777</v>
      </c>
      <c r="G38" s="32">
        <v>172858811</v>
      </c>
      <c r="H38" s="32">
        <v>172379523</v>
      </c>
      <c r="I38" s="32">
        <v>287807852.25499988</v>
      </c>
      <c r="J38" s="32">
        <v>345975145.24899948</v>
      </c>
      <c r="K38" s="32">
        <v>463970023.00500137</v>
      </c>
      <c r="L38" s="11">
        <v>481760626.83099961</v>
      </c>
      <c r="N38" s="74">
        <f>C38/$C$35</f>
        <v>0.92420828021912316</v>
      </c>
      <c r="O38" s="16">
        <f>D38/$D$35</f>
        <v>0.93784929044940157</v>
      </c>
      <c r="P38" s="16">
        <f>E38/$E$35</f>
        <v>0.94482626902608924</v>
      </c>
      <c r="Q38" s="16">
        <f>F38/$F$35</f>
        <v>0.930279529888137</v>
      </c>
      <c r="R38" s="16">
        <f>G38/$G$35</f>
        <v>0.924182430418371</v>
      </c>
      <c r="S38" s="16">
        <f>H38/$H$35</f>
        <v>0.91869532410659316</v>
      </c>
      <c r="T38" s="34">
        <f>I38/$I$35</f>
        <v>0.92783500334509528</v>
      </c>
      <c r="U38" s="34">
        <f t="shared" si="42"/>
        <v>0.93107648246523078</v>
      </c>
      <c r="V38" s="34">
        <f>K38/$K$35</f>
        <v>0.94642942683512876</v>
      </c>
      <c r="W38" s="17">
        <f>L38/$L$35</f>
        <v>0.94498965098391985</v>
      </c>
      <c r="Y38" s="136">
        <f t="shared" si="40"/>
        <v>3.8344295846472115E-2</v>
      </c>
      <c r="Z38" s="100">
        <f t="shared" si="41"/>
        <v>-0.14397758512089132</v>
      </c>
    </row>
    <row r="39" spans="1:26" ht="19.5" customHeight="1" thickBot="1">
      <c r="A39" s="22"/>
      <c r="B39" t="s">
        <v>67</v>
      </c>
      <c r="C39" s="9">
        <v>1513049</v>
      </c>
      <c r="D39" s="10">
        <v>1892950</v>
      </c>
      <c r="E39" s="10">
        <v>2210312</v>
      </c>
      <c r="F39" s="32">
        <v>2357702</v>
      </c>
      <c r="G39" s="32">
        <v>2079943</v>
      </c>
      <c r="H39" s="32">
        <v>1471215</v>
      </c>
      <c r="I39" s="32">
        <v>2057417.7589999991</v>
      </c>
      <c r="J39" s="32">
        <v>2061381.7110000001</v>
      </c>
      <c r="K39" s="32">
        <v>2273394.8160000001</v>
      </c>
      <c r="L39" s="11">
        <v>1623989.9769999997</v>
      </c>
      <c r="N39" s="74">
        <f>C39/$C$35</f>
        <v>6.0152995959503438E-3</v>
      </c>
      <c r="O39" s="16">
        <f>D39/$D$35</f>
        <v>6.562457747428847E-3</v>
      </c>
      <c r="P39" s="16">
        <f>E39/$E$35</f>
        <v>7.0406474249001313E-3</v>
      </c>
      <c r="Q39" s="16">
        <f>F39/$F$35</f>
        <v>6.7119266936041767E-3</v>
      </c>
      <c r="R39" s="16">
        <f>G39/$G$35</f>
        <v>1.1120328583491632E-2</v>
      </c>
      <c r="S39" s="16">
        <f>H39/$H$35</f>
        <v>7.8408288741782951E-3</v>
      </c>
      <c r="T39" s="34">
        <f>I39/$I$35</f>
        <v>6.6327037234991219E-3</v>
      </c>
      <c r="U39" s="34">
        <f t="shared" si="42"/>
        <v>5.547519984751244E-3</v>
      </c>
      <c r="V39" s="34">
        <f>K39/$K$35</f>
        <v>4.6373852748966063E-3</v>
      </c>
      <c r="W39" s="17">
        <f>L39/$L$35</f>
        <v>3.1855108867270845E-3</v>
      </c>
      <c r="Y39" s="136">
        <f t="shared" si="40"/>
        <v>-0.28565422707465182</v>
      </c>
      <c r="Z39" s="100">
        <f t="shared" si="41"/>
        <v>-0.14518743881695217</v>
      </c>
    </row>
    <row r="40" spans="1:26" ht="19.5" customHeight="1" thickBot="1">
      <c r="A40" s="5" t="s">
        <v>35</v>
      </c>
      <c r="B40" s="6"/>
      <c r="C40" s="12">
        <f>SUM(C41:C47)</f>
        <v>270476629</v>
      </c>
      <c r="D40" s="13">
        <f>SUM(D41:D47)</f>
        <v>289277021</v>
      </c>
      <c r="E40" s="13">
        <f>SUM(E41:E47)</f>
        <v>309420015</v>
      </c>
      <c r="F40" s="13">
        <f>SUM(F41:F47)</f>
        <v>332265767</v>
      </c>
      <c r="G40" s="13">
        <f>SUM(G41:G47)</f>
        <v>351207615</v>
      </c>
      <c r="H40" s="13">
        <v>392280229</v>
      </c>
      <c r="I40" s="13">
        <v>402787974.53699982</v>
      </c>
      <c r="J40" s="33">
        <v>296661297.5619989</v>
      </c>
      <c r="K40" s="33">
        <v>304597557.21900046</v>
      </c>
      <c r="L40" s="14">
        <v>309306289.16899967</v>
      </c>
      <c r="M40" s="1"/>
      <c r="N40" s="128">
        <f t="shared" ref="N40:U40" si="43">C40/C48</f>
        <v>0.5181444670562475</v>
      </c>
      <c r="O40" s="19">
        <f t="shared" si="43"/>
        <v>0.50071455721853186</v>
      </c>
      <c r="P40" s="19">
        <f t="shared" si="43"/>
        <v>0.49637776198408973</v>
      </c>
      <c r="Q40" s="19">
        <f t="shared" si="43"/>
        <v>0.48609820994288394</v>
      </c>
      <c r="R40" s="19">
        <f t="shared" si="43"/>
        <v>0.6525022989338719</v>
      </c>
      <c r="S40" s="19">
        <f t="shared" si="43"/>
        <v>0.67644392957851029</v>
      </c>
      <c r="T40" s="19">
        <f t="shared" si="43"/>
        <v>0.56493515551474882</v>
      </c>
      <c r="U40" s="19">
        <f t="shared" si="43"/>
        <v>0.44393927611087963</v>
      </c>
      <c r="V40" s="19">
        <f>K40/K48</f>
        <v>0.38322372564355489</v>
      </c>
      <c r="W40" s="20">
        <f>L40/L48</f>
        <v>0.37761195848072626</v>
      </c>
      <c r="X40" s="1"/>
      <c r="Y40" s="61">
        <f t="shared" si="40"/>
        <v>1.5458863140565882E-2</v>
      </c>
      <c r="Z40" s="97">
        <f t="shared" si="41"/>
        <v>-0.56117671628286292</v>
      </c>
    </row>
    <row r="41" spans="1:26" ht="19.5" customHeight="1">
      <c r="A41" s="22"/>
      <c r="B41" t="s">
        <v>64</v>
      </c>
      <c r="C41" s="9">
        <v>17086626</v>
      </c>
      <c r="D41" s="10">
        <v>16108422</v>
      </c>
      <c r="E41" s="10">
        <v>16184808</v>
      </c>
      <c r="F41" s="32">
        <v>19120692</v>
      </c>
      <c r="G41" s="32">
        <v>20576507</v>
      </c>
      <c r="H41" s="32">
        <v>19983787</v>
      </c>
      <c r="I41" s="32">
        <v>18605490.778000005</v>
      </c>
      <c r="J41" s="32">
        <v>14625113.685000019</v>
      </c>
      <c r="K41" s="32">
        <v>15137328.497000022</v>
      </c>
      <c r="L41" s="11">
        <v>14879891.585999994</v>
      </c>
      <c r="N41" s="74">
        <f>C41/$C$40</f>
        <v>6.3172282437755467E-2</v>
      </c>
      <c r="O41" s="16">
        <f t="shared" ref="O41:O47" si="44">D41/$D$40</f>
        <v>5.568510745967617E-2</v>
      </c>
      <c r="P41" s="16">
        <f t="shared" ref="P41:P47" si="45">E41/$E$40</f>
        <v>5.2306920093711455E-2</v>
      </c>
      <c r="Q41" s="16">
        <f t="shared" ref="Q41:Q47" si="46">F41/$F$40</f>
        <v>5.7546379732823935E-2</v>
      </c>
      <c r="R41" s="16">
        <f t="shared" ref="R41:R47" si="47">G41/$G$40</f>
        <v>5.8587872589266038E-2</v>
      </c>
      <c r="S41" s="16">
        <f t="shared" ref="S41:S47" si="48">H41/$H$40</f>
        <v>5.0942631115880176E-2</v>
      </c>
      <c r="T41" s="34">
        <f t="shared" ref="T41:T47" si="49">I41/$I$40</f>
        <v>4.619177322606715E-2</v>
      </c>
      <c r="U41" s="34">
        <f>J41/J40</f>
        <v>4.9299028235874058E-2</v>
      </c>
      <c r="V41" s="34">
        <f>K41/$K$40</f>
        <v>4.9696158548364656E-2</v>
      </c>
      <c r="W41" s="17">
        <f>L41/$L$40</f>
        <v>4.8107303689094646E-2</v>
      </c>
      <c r="Y41" s="136">
        <f t="shared" si="40"/>
        <v>-1.7006759881774924E-2</v>
      </c>
      <c r="Z41" s="100">
        <f t="shared" si="41"/>
        <v>-0.158885485927001</v>
      </c>
    </row>
    <row r="42" spans="1:26" ht="19.5" customHeight="1">
      <c r="A42" s="22"/>
      <c r="B42" t="s">
        <v>66</v>
      </c>
      <c r="C42" s="9">
        <v>253050257</v>
      </c>
      <c r="D42" s="10">
        <v>272771335</v>
      </c>
      <c r="E42" s="10">
        <v>292878441</v>
      </c>
      <c r="F42" s="32">
        <v>312581989</v>
      </c>
      <c r="G42" s="32">
        <v>330014523</v>
      </c>
      <c r="H42" s="32">
        <v>371649235</v>
      </c>
      <c r="I42" s="32">
        <v>383508204.57399982</v>
      </c>
      <c r="J42" s="32">
        <v>281563965.94099891</v>
      </c>
      <c r="K42" s="32">
        <v>289052067.60400045</v>
      </c>
      <c r="L42" s="11">
        <v>294127867.0929997</v>
      </c>
      <c r="N42" s="74">
        <f>C42/$C$40</f>
        <v>0.93557161642975073</v>
      </c>
      <c r="O42" s="16">
        <f t="shared" si="44"/>
        <v>0.9429415929998809</v>
      </c>
      <c r="P42" s="16">
        <f t="shared" si="45"/>
        <v>0.94654006464320029</v>
      </c>
      <c r="Q42" s="16">
        <f t="shared" si="46"/>
        <v>0.94075893469940286</v>
      </c>
      <c r="R42" s="16">
        <f t="shared" si="47"/>
        <v>0.9396565134272501</v>
      </c>
      <c r="S42" s="16">
        <f t="shared" si="48"/>
        <v>0.94740751005322776</v>
      </c>
      <c r="T42" s="34">
        <f t="shared" si="49"/>
        <v>0.95213419669452182</v>
      </c>
      <c r="U42" s="34">
        <f t="shared" ref="U42:U47" si="50">J42/J41</f>
        <v>19.25208733452649</v>
      </c>
      <c r="V42" s="34">
        <f>K42/$K$40</f>
        <v>0.94896384016690238</v>
      </c>
      <c r="W42" s="17">
        <f>L42/$L$40</f>
        <v>0.95092753491440729</v>
      </c>
      <c r="Y42" s="136">
        <f t="shared" si="40"/>
        <v>1.7560156310499262E-2</v>
      </c>
      <c r="Z42" s="100">
        <f t="shared" si="41"/>
        <v>0.19636947475049071</v>
      </c>
    </row>
    <row r="43" spans="1:26" ht="19.5" customHeight="1">
      <c r="A43" s="22"/>
      <c r="B43" t="s">
        <v>67</v>
      </c>
      <c r="C43" s="9">
        <v>339746</v>
      </c>
      <c r="D43" s="10">
        <v>396848</v>
      </c>
      <c r="E43" s="10">
        <v>356312</v>
      </c>
      <c r="F43" s="32">
        <v>562831</v>
      </c>
      <c r="G43" s="32">
        <v>616585</v>
      </c>
      <c r="H43" s="32">
        <v>576778</v>
      </c>
      <c r="I43" s="32">
        <v>464053.06699999986</v>
      </c>
      <c r="J43" s="32">
        <v>405309.32600000006</v>
      </c>
      <c r="K43" s="32">
        <v>398012.14600000018</v>
      </c>
      <c r="L43" s="11">
        <v>287888.28899999999</v>
      </c>
      <c r="N43" s="74">
        <f>C43/$C$40</f>
        <v>1.2561011324937802E-3</v>
      </c>
      <c r="O43" s="16">
        <f t="shared" si="44"/>
        <v>1.3718614725363892E-3</v>
      </c>
      <c r="P43" s="16">
        <f t="shared" si="45"/>
        <v>1.1515480018317497E-3</v>
      </c>
      <c r="Q43" s="16">
        <f t="shared" si="46"/>
        <v>1.693918109836455E-3</v>
      </c>
      <c r="R43" s="16">
        <f t="shared" si="47"/>
        <v>1.7556139834838148E-3</v>
      </c>
      <c r="S43" s="16">
        <f t="shared" si="48"/>
        <v>1.470321360498645E-3</v>
      </c>
      <c r="T43" s="34">
        <f t="shared" si="49"/>
        <v>1.1521025858168272E-3</v>
      </c>
      <c r="U43" s="34">
        <f t="shared" si="50"/>
        <v>1.4394928862627675E-3</v>
      </c>
      <c r="V43" s="34">
        <f>K43/$K$40</f>
        <v>1.3066820024227451E-3</v>
      </c>
      <c r="W43" s="17">
        <f>L43/$L$40</f>
        <v>9.3075472139107632E-4</v>
      </c>
      <c r="Y43" s="136">
        <f t="shared" si="40"/>
        <v>-0.2766846642916273</v>
      </c>
      <c r="Z43" s="100">
        <f t="shared" si="41"/>
        <v>-3.7592728103166884E-2</v>
      </c>
    </row>
    <row r="44" spans="1:26" ht="19.5" customHeight="1">
      <c r="A44" s="22"/>
      <c r="B44" t="s">
        <v>81</v>
      </c>
      <c r="C44" s="9">
        <v>0</v>
      </c>
      <c r="D44" s="10">
        <v>0</v>
      </c>
      <c r="E44" s="10">
        <v>0</v>
      </c>
      <c r="F44" s="32">
        <v>0</v>
      </c>
      <c r="G44" s="32">
        <v>0</v>
      </c>
      <c r="H44" s="32">
        <v>31630</v>
      </c>
      <c r="I44" s="32">
        <v>100819.151</v>
      </c>
      <c r="J44" s="32">
        <v>16950.864999999998</v>
      </c>
      <c r="K44" s="32">
        <v>8775.3310000000001</v>
      </c>
      <c r="L44" s="11">
        <v>2493.4009999999998</v>
      </c>
      <c r="N44" s="74">
        <f>C44/$C$40</f>
        <v>0</v>
      </c>
      <c r="O44" s="16">
        <f t="shared" si="44"/>
        <v>0</v>
      </c>
      <c r="P44" s="16">
        <f t="shared" si="45"/>
        <v>0</v>
      </c>
      <c r="Q44" s="16">
        <f t="shared" si="46"/>
        <v>0</v>
      </c>
      <c r="R44" s="16">
        <f t="shared" si="47"/>
        <v>0</v>
      </c>
      <c r="S44" s="16">
        <f t="shared" si="48"/>
        <v>8.0631134739140778E-5</v>
      </c>
      <c r="T44" s="34">
        <f t="shared" si="49"/>
        <v>2.5030327957504308E-4</v>
      </c>
      <c r="U44" s="34">
        <f t="shared" si="50"/>
        <v>4.1822045318542694E-2</v>
      </c>
      <c r="V44" s="34">
        <f>K44/$K$40</f>
        <v>2.8809590858572404E-5</v>
      </c>
      <c r="W44" s="17">
        <f>L44/$L$40</f>
        <v>8.0612683521531899E-6</v>
      </c>
      <c r="Y44" s="136">
        <f t="shared" si="40"/>
        <v>-0.71586245578656804</v>
      </c>
      <c r="Z44" s="100">
        <f t="shared" si="41"/>
        <v>-2.0748322506419213E-3</v>
      </c>
    </row>
    <row r="45" spans="1:26" ht="19.5" customHeight="1">
      <c r="A45" s="22"/>
      <c r="B45" t="s">
        <v>68</v>
      </c>
      <c r="C45" s="9"/>
      <c r="D45" s="10"/>
      <c r="E45" s="10"/>
      <c r="F45" s="32"/>
      <c r="G45" s="32"/>
      <c r="H45" s="32"/>
      <c r="I45" s="32"/>
      <c r="J45" s="32"/>
      <c r="K45" s="32"/>
      <c r="L45" s="11">
        <v>7955.5430000000006</v>
      </c>
      <c r="N45" s="74">
        <f t="shared" ref="N45:N46" si="51">C45/$C$40</f>
        <v>0</v>
      </c>
      <c r="O45" s="16">
        <f t="shared" si="44"/>
        <v>0</v>
      </c>
      <c r="P45" s="16">
        <f t="shared" si="45"/>
        <v>0</v>
      </c>
      <c r="Q45" s="16">
        <f t="shared" si="46"/>
        <v>0</v>
      </c>
      <c r="R45" s="16">
        <f t="shared" si="47"/>
        <v>0</v>
      </c>
      <c r="S45" s="16">
        <f t="shared" si="48"/>
        <v>0</v>
      </c>
      <c r="T45" s="34">
        <f t="shared" si="49"/>
        <v>0</v>
      </c>
      <c r="U45" s="34">
        <f t="shared" si="50"/>
        <v>0</v>
      </c>
      <c r="V45" s="34">
        <f t="shared" ref="V45:V46" si="52">K45/$K$40</f>
        <v>0</v>
      </c>
      <c r="W45" s="17">
        <f t="shared" ref="W45:W46" si="53">L45/$L$40</f>
        <v>2.5720598896885759E-5</v>
      </c>
      <c r="Y45" s="136"/>
      <c r="Z45" s="100">
        <f t="shared" si="41"/>
        <v>2.5720598896885761E-3</v>
      </c>
    </row>
    <row r="46" spans="1:26" ht="19.5" customHeight="1">
      <c r="A46" s="22"/>
      <c r="B46" t="s">
        <v>82</v>
      </c>
      <c r="C46" s="9">
        <v>0</v>
      </c>
      <c r="D46" s="10">
        <v>0</v>
      </c>
      <c r="E46" s="10">
        <v>0</v>
      </c>
      <c r="F46" s="32">
        <v>0</v>
      </c>
      <c r="G46" s="32">
        <v>0</v>
      </c>
      <c r="H46" s="32">
        <v>38799</v>
      </c>
      <c r="I46" s="32">
        <v>109406.967</v>
      </c>
      <c r="J46" s="32">
        <v>49957.744999999981</v>
      </c>
      <c r="K46" s="32">
        <v>1373.641000000001</v>
      </c>
      <c r="L46" s="11">
        <v>193.25700000000001</v>
      </c>
      <c r="N46" s="74">
        <f t="shared" si="51"/>
        <v>0</v>
      </c>
      <c r="O46" s="16">
        <f t="shared" si="44"/>
        <v>0</v>
      </c>
      <c r="P46" s="16">
        <f t="shared" si="45"/>
        <v>0</v>
      </c>
      <c r="Q46" s="16">
        <f t="shared" si="46"/>
        <v>0</v>
      </c>
      <c r="R46" s="16">
        <f t="shared" si="47"/>
        <v>0</v>
      </c>
      <c r="S46" s="16">
        <f t="shared" si="48"/>
        <v>9.8906335654249856E-5</v>
      </c>
      <c r="T46" s="34">
        <f t="shared" si="49"/>
        <v>2.7162421401920469E-4</v>
      </c>
      <c r="U46" s="34"/>
      <c r="V46" s="34">
        <f t="shared" si="52"/>
        <v>4.5096914517025374E-6</v>
      </c>
      <c r="W46" s="17">
        <f t="shared" si="53"/>
        <v>6.248078579947907E-7</v>
      </c>
      <c r="Y46" s="136">
        <f t="shared" si="40"/>
        <v>-0.85931040206283893</v>
      </c>
      <c r="Z46" s="100">
        <f t="shared" si="41"/>
        <v>-3.8848835937077466E-4</v>
      </c>
    </row>
    <row r="47" spans="1:26" ht="19.5" customHeight="1" thickBot="1">
      <c r="A47" s="22"/>
      <c r="B47" t="s">
        <v>69</v>
      </c>
      <c r="C47" s="9">
        <v>0</v>
      </c>
      <c r="D47" s="10">
        <v>416</v>
      </c>
      <c r="E47" s="10">
        <v>454</v>
      </c>
      <c r="F47" s="32">
        <v>255</v>
      </c>
      <c r="G47" s="32">
        <v>0</v>
      </c>
      <c r="H47" s="32">
        <v>0</v>
      </c>
      <c r="I47" s="32">
        <v>0</v>
      </c>
      <c r="J47" s="32"/>
      <c r="K47" s="32">
        <v>0</v>
      </c>
      <c r="L47" s="11"/>
      <c r="N47" s="74">
        <f>C47/$C$40</f>
        <v>0</v>
      </c>
      <c r="O47" s="16">
        <f t="shared" si="44"/>
        <v>1.4380679065413909E-6</v>
      </c>
      <c r="P47" s="16">
        <f t="shared" si="45"/>
        <v>1.4672612565156783E-6</v>
      </c>
      <c r="Q47" s="16">
        <f t="shared" si="46"/>
        <v>7.6745793676662458E-7</v>
      </c>
      <c r="R47" s="16">
        <f t="shared" si="47"/>
        <v>0</v>
      </c>
      <c r="S47" s="16">
        <f t="shared" si="48"/>
        <v>0</v>
      </c>
      <c r="T47" s="34">
        <f t="shared" si="49"/>
        <v>0</v>
      </c>
      <c r="U47" s="34">
        <f t="shared" si="50"/>
        <v>0</v>
      </c>
      <c r="V47" s="34">
        <f>K47/$K$40</f>
        <v>0</v>
      </c>
      <c r="W47" s="17">
        <f>L47/$L$40</f>
        <v>0</v>
      </c>
      <c r="Y47" s="136"/>
      <c r="Z47" s="100">
        <f t="shared" si="41"/>
        <v>0</v>
      </c>
    </row>
    <row r="48" spans="1:26" ht="19.5" customHeight="1" thickBot="1">
      <c r="A48" s="71" t="s">
        <v>20</v>
      </c>
      <c r="B48" s="96"/>
      <c r="C48" s="134">
        <f t="shared" ref="C48:L48" si="54">C35+C40</f>
        <v>522010069</v>
      </c>
      <c r="D48" s="81">
        <f t="shared" si="54"/>
        <v>577728402</v>
      </c>
      <c r="E48" s="81">
        <f t="shared" si="54"/>
        <v>623355917</v>
      </c>
      <c r="F48" s="81">
        <f t="shared" si="54"/>
        <v>683536290</v>
      </c>
      <c r="G48" s="81">
        <f t="shared" si="54"/>
        <v>538247322</v>
      </c>
      <c r="H48" s="81">
        <f t="shared" si="54"/>
        <v>579915366</v>
      </c>
      <c r="I48" s="81">
        <f t="shared" si="54"/>
        <v>712980898.08199978</v>
      </c>
      <c r="J48" s="81">
        <f t="shared" si="54"/>
        <v>668247468.7999984</v>
      </c>
      <c r="K48" s="81">
        <f t="shared" si="54"/>
        <v>794829591.27200174</v>
      </c>
      <c r="L48" s="320">
        <f t="shared" si="54"/>
        <v>819111477.33099937</v>
      </c>
      <c r="N48" s="137">
        <f t="shared" ref="N48:W48" si="55">N35+N40</f>
        <v>1</v>
      </c>
      <c r="O48" s="140">
        <f t="shared" si="55"/>
        <v>1</v>
      </c>
      <c r="P48" s="140">
        <f t="shared" si="55"/>
        <v>1</v>
      </c>
      <c r="Q48" s="140">
        <f t="shared" si="55"/>
        <v>1</v>
      </c>
      <c r="R48" s="140">
        <f t="shared" si="55"/>
        <v>1</v>
      </c>
      <c r="S48" s="140">
        <f t="shared" si="55"/>
        <v>1</v>
      </c>
      <c r="T48" s="140">
        <f t="shared" si="55"/>
        <v>1</v>
      </c>
      <c r="U48" s="140">
        <f t="shared" si="55"/>
        <v>1</v>
      </c>
      <c r="V48" s="140">
        <f t="shared" si="55"/>
        <v>1</v>
      </c>
      <c r="W48" s="141">
        <f t="shared" si="55"/>
        <v>1</v>
      </c>
      <c r="Y48" s="194">
        <f t="shared" si="40"/>
        <v>3.0549801272670575E-2</v>
      </c>
      <c r="Z48" s="146">
        <f t="shared" si="41"/>
        <v>0</v>
      </c>
    </row>
    <row r="49" spans="1:26" ht="19.5" customHeight="1">
      <c r="A49" s="22"/>
      <c r="B49" t="s">
        <v>64</v>
      </c>
      <c r="C49" s="73">
        <f>C36+C41</f>
        <v>34637729</v>
      </c>
      <c r="D49" s="249">
        <f t="shared" ref="D49:L49" si="56">D36+D41</f>
        <v>31957700</v>
      </c>
      <c r="E49" s="249">
        <f t="shared" si="56"/>
        <v>30723716</v>
      </c>
      <c r="F49" s="249">
        <f t="shared" si="56"/>
        <v>40416899</v>
      </c>
      <c r="G49" s="249">
        <f t="shared" si="56"/>
        <v>32325335</v>
      </c>
      <c r="H49" s="249">
        <f t="shared" si="56"/>
        <v>31615316</v>
      </c>
      <c r="I49" s="249">
        <f t="shared" si="56"/>
        <v>36007287.642999999</v>
      </c>
      <c r="J49" s="249">
        <f t="shared" ref="J49" si="57">J36+J41</f>
        <v>35114358.777000017</v>
      </c>
      <c r="K49" s="249">
        <f t="shared" ref="K49" si="58">K36+K41</f>
        <v>35946407.675000019</v>
      </c>
      <c r="L49" s="203">
        <f t="shared" si="56"/>
        <v>38539126.404000007</v>
      </c>
      <c r="M49" s="2"/>
      <c r="N49" s="74">
        <f t="shared" ref="N49:N56" si="59">C49/$C$48</f>
        <v>6.6354522751552514E-2</v>
      </c>
      <c r="O49" s="16">
        <f t="shared" ref="O49:O56" si="60">D49/$D$48</f>
        <v>5.5316131056336745E-2</v>
      </c>
      <c r="P49" s="16">
        <f t="shared" ref="P49:P56" si="61">E49/$E$48</f>
        <v>4.9287598243813575E-2</v>
      </c>
      <c r="Q49" s="16">
        <f t="shared" ref="Q49:Q56" si="62">F49/$F$48</f>
        <v>5.9129119538042375E-2</v>
      </c>
      <c r="R49" s="16">
        <f t="shared" ref="R49:R56" si="63">G49/$G$48</f>
        <v>6.0056657374321316E-2</v>
      </c>
      <c r="S49" s="16">
        <f t="shared" ref="S49:S56" si="64">H49/$H$48</f>
        <v>5.4517120693090927E-2</v>
      </c>
      <c r="T49" s="34">
        <f t="shared" ref="T49:T56" si="65">I49/$I$48</f>
        <v>5.0502457695379671E-2</v>
      </c>
      <c r="U49" s="34">
        <f>J49/$J$48</f>
        <v>5.2546938696313251E-2</v>
      </c>
      <c r="V49" s="34">
        <f t="shared" ref="V49:V56" si="66">K49/$K$48</f>
        <v>4.5225301208870895E-2</v>
      </c>
      <c r="W49" s="17">
        <f t="shared" ref="W49:W56" si="67">L49/$L$48</f>
        <v>4.7049916245315307E-2</v>
      </c>
      <c r="Y49" s="103">
        <f t="shared" si="40"/>
        <v>7.2127338910785488E-2</v>
      </c>
      <c r="Z49" s="104">
        <f t="shared" si="41"/>
        <v>0.18246150364444116</v>
      </c>
    </row>
    <row r="50" spans="1:26" ht="19.5" customHeight="1">
      <c r="A50" s="22"/>
      <c r="B50" t="s">
        <v>65</v>
      </c>
      <c r="C50" s="73">
        <f>C37</f>
        <v>0</v>
      </c>
      <c r="D50" s="10">
        <f t="shared" ref="D50:L50" si="68">D37</f>
        <v>185230</v>
      </c>
      <c r="E50" s="10">
        <f t="shared" si="68"/>
        <v>571795</v>
      </c>
      <c r="F50" s="10">
        <f t="shared" si="68"/>
        <v>836837</v>
      </c>
      <c r="G50" s="10">
        <f t="shared" si="68"/>
        <v>352125</v>
      </c>
      <c r="H50" s="10">
        <f t="shared" si="68"/>
        <v>2152870</v>
      </c>
      <c r="I50" s="10">
        <f t="shared" si="68"/>
        <v>2925856.6659999997</v>
      </c>
      <c r="J50" s="10">
        <f t="shared" ref="J50" si="69">J37</f>
        <v>3060399.1859999998</v>
      </c>
      <c r="K50" s="10">
        <f t="shared" ref="K50" si="70">K37</f>
        <v>3179537.054</v>
      </c>
      <c r="L50" s="152">
        <f t="shared" si="68"/>
        <v>2761336.5360000003</v>
      </c>
      <c r="M50" s="2"/>
      <c r="N50" s="74">
        <f t="shared" si="59"/>
        <v>0</v>
      </c>
      <c r="O50" s="16">
        <f t="shared" si="60"/>
        <v>3.2061778399463211E-4</v>
      </c>
      <c r="P50" s="16">
        <f t="shared" si="61"/>
        <v>9.172849481430365E-4</v>
      </c>
      <c r="Q50" s="16">
        <f t="shared" si="62"/>
        <v>1.2242758903115445E-3</v>
      </c>
      <c r="R50" s="16">
        <f t="shared" si="63"/>
        <v>6.5420669199353675E-4</v>
      </c>
      <c r="S50" s="16">
        <f t="shared" si="64"/>
        <v>3.7123865415906224E-3</v>
      </c>
      <c r="T50" s="34">
        <f t="shared" si="65"/>
        <v>4.1036957285544243E-3</v>
      </c>
      <c r="U50" s="34">
        <f t="shared" ref="U50:U56" si="71">J50/$J$48</f>
        <v>4.5797392865485811E-3</v>
      </c>
      <c r="V50" s="34">
        <f t="shared" si="66"/>
        <v>4.0002751393687329E-3</v>
      </c>
      <c r="W50" s="17">
        <f t="shared" si="67"/>
        <v>3.371136423332225E-3</v>
      </c>
      <c r="Y50" s="136">
        <f t="shared" si="40"/>
        <v>-0.13152874487620286</v>
      </c>
      <c r="Z50" s="100">
        <f t="shared" si="41"/>
        <v>-6.2913871603650792E-2</v>
      </c>
    </row>
    <row r="51" spans="1:26" ht="19.5" customHeight="1">
      <c r="A51" s="22"/>
      <c r="B51" t="s">
        <v>66</v>
      </c>
      <c r="C51" s="73">
        <f>C38+C42</f>
        <v>485519545</v>
      </c>
      <c r="D51" s="10">
        <f t="shared" ref="D51:L51" si="72">D38+D42</f>
        <v>543295258</v>
      </c>
      <c r="E51" s="10">
        <f t="shared" si="72"/>
        <v>589493328</v>
      </c>
      <c r="F51" s="10">
        <f t="shared" si="72"/>
        <v>639361766</v>
      </c>
      <c r="G51" s="10">
        <f t="shared" si="72"/>
        <v>502873334</v>
      </c>
      <c r="H51" s="10">
        <f t="shared" si="72"/>
        <v>544028758</v>
      </c>
      <c r="I51" s="10">
        <f t="shared" si="72"/>
        <v>671316056.82899976</v>
      </c>
      <c r="J51" s="10">
        <f t="shared" ref="J51" si="73">J38+J42</f>
        <v>627539111.18999839</v>
      </c>
      <c r="K51" s="10">
        <f t="shared" ref="K51" si="74">K38+K42</f>
        <v>753022090.60900187</v>
      </c>
      <c r="L51" s="152">
        <f t="shared" si="72"/>
        <v>775888493.92399931</v>
      </c>
      <c r="M51" s="2"/>
      <c r="N51" s="74">
        <f t="shared" si="59"/>
        <v>0.93009613000395974</v>
      </c>
      <c r="O51" s="16">
        <f t="shared" si="60"/>
        <v>0.94039908046618759</v>
      </c>
      <c r="P51" s="16">
        <f t="shared" si="61"/>
        <v>0.94567695905900895</v>
      </c>
      <c r="Q51" s="16">
        <f t="shared" si="62"/>
        <v>0.93537354980816012</v>
      </c>
      <c r="R51" s="16">
        <f t="shared" si="63"/>
        <v>0.93427930515555824</v>
      </c>
      <c r="S51" s="16">
        <f t="shared" si="64"/>
        <v>0.9381175079951235</v>
      </c>
      <c r="T51" s="34">
        <f t="shared" si="65"/>
        <v>0.94156247191883646</v>
      </c>
      <c r="U51" s="34">
        <f t="shared" si="71"/>
        <v>0.93908191274842867</v>
      </c>
      <c r="V51" s="34">
        <f t="shared" si="66"/>
        <v>0.94740067415445184</v>
      </c>
      <c r="W51" s="17">
        <f t="shared" si="67"/>
        <v>0.94723186696414241</v>
      </c>
      <c r="Y51" s="136">
        <f t="shared" si="40"/>
        <v>3.0366178628975379E-2</v>
      </c>
      <c r="Z51" s="100">
        <f t="shared" si="41"/>
        <v>-1.6880719030942792E-2</v>
      </c>
    </row>
    <row r="52" spans="1:26" ht="19.5" customHeight="1">
      <c r="A52" s="22"/>
      <c r="B52" t="s">
        <v>67</v>
      </c>
      <c r="C52" s="73">
        <f>C39+C43</f>
        <v>1852795</v>
      </c>
      <c r="D52" s="10">
        <f t="shared" ref="D52:L52" si="75">D39+D43</f>
        <v>2289798</v>
      </c>
      <c r="E52" s="10">
        <f t="shared" si="75"/>
        <v>2566624</v>
      </c>
      <c r="F52" s="10">
        <f t="shared" si="75"/>
        <v>2920533</v>
      </c>
      <c r="G52" s="10">
        <f t="shared" si="75"/>
        <v>2696528</v>
      </c>
      <c r="H52" s="10">
        <f t="shared" si="75"/>
        <v>2047993</v>
      </c>
      <c r="I52" s="10">
        <f t="shared" si="75"/>
        <v>2521470.825999999</v>
      </c>
      <c r="J52" s="10">
        <f t="shared" ref="J52" si="76">J39+J43</f>
        <v>2466691.037</v>
      </c>
      <c r="K52" s="10">
        <f t="shared" ref="K52" si="77">K39+K43</f>
        <v>2671406.9620000003</v>
      </c>
      <c r="L52" s="152">
        <f t="shared" si="75"/>
        <v>1911878.2659999998</v>
      </c>
      <c r="M52" s="2"/>
      <c r="N52" s="74">
        <f t="shared" si="59"/>
        <v>3.5493472444877304E-3</v>
      </c>
      <c r="O52" s="16">
        <f t="shared" si="60"/>
        <v>3.9634506319459091E-3</v>
      </c>
      <c r="P52" s="16">
        <f t="shared" si="61"/>
        <v>4.1174294331756539E-3</v>
      </c>
      <c r="Q52" s="16">
        <f t="shared" si="62"/>
        <v>4.2726817035566612E-3</v>
      </c>
      <c r="R52" s="16">
        <f t="shared" si="63"/>
        <v>5.0098307781269369E-3</v>
      </c>
      <c r="S52" s="16">
        <f t="shared" si="64"/>
        <v>3.5315377382154072E-3</v>
      </c>
      <c r="T52" s="34">
        <f t="shared" si="65"/>
        <v>3.5365194674682647E-3</v>
      </c>
      <c r="U52" s="34">
        <f t="shared" si="71"/>
        <v>3.6912837716086624E-3</v>
      </c>
      <c r="V52" s="34">
        <f t="shared" si="66"/>
        <v>3.3609807578059933E-3</v>
      </c>
      <c r="W52" s="17">
        <f t="shared" si="67"/>
        <v>2.3340879952380624E-3</v>
      </c>
      <c r="Y52" s="136">
        <f t="shared" si="40"/>
        <v>-0.28431785452537889</v>
      </c>
      <c r="Z52" s="100">
        <f t="shared" si="41"/>
        <v>-0.10268927625679308</v>
      </c>
    </row>
    <row r="53" spans="1:26" ht="19.5" customHeight="1">
      <c r="A53" s="22"/>
      <c r="B53" t="s">
        <v>81</v>
      </c>
      <c r="C53" s="73">
        <f>C44</f>
        <v>0</v>
      </c>
      <c r="D53" s="10">
        <f t="shared" ref="D53:L53" si="78">D44</f>
        <v>0</v>
      </c>
      <c r="E53" s="10">
        <f t="shared" si="78"/>
        <v>0</v>
      </c>
      <c r="F53" s="10">
        <f t="shared" si="78"/>
        <v>0</v>
      </c>
      <c r="G53" s="10">
        <f t="shared" si="78"/>
        <v>0</v>
      </c>
      <c r="H53" s="10">
        <f t="shared" si="78"/>
        <v>31630</v>
      </c>
      <c r="I53" s="10">
        <f t="shared" si="78"/>
        <v>100819.151</v>
      </c>
      <c r="J53" s="10">
        <f t="shared" ref="J53" si="79">J44</f>
        <v>16950.864999999998</v>
      </c>
      <c r="K53" s="10">
        <f t="shared" ref="K53:L54" si="80">K44</f>
        <v>8775.3310000000001</v>
      </c>
      <c r="L53" s="152">
        <f t="shared" si="78"/>
        <v>2493.4009999999998</v>
      </c>
      <c r="M53" s="2"/>
      <c r="N53" s="74">
        <f t="shared" si="59"/>
        <v>0</v>
      </c>
      <c r="O53" s="16">
        <f t="shared" si="60"/>
        <v>0</v>
      </c>
      <c r="P53" s="16">
        <f t="shared" si="61"/>
        <v>0</v>
      </c>
      <c r="Q53" s="16">
        <f t="shared" si="62"/>
        <v>0</v>
      </c>
      <c r="R53" s="16">
        <f t="shared" si="63"/>
        <v>0</v>
      </c>
      <c r="S53" s="16">
        <f t="shared" si="64"/>
        <v>5.4542441629318714E-5</v>
      </c>
      <c r="T53" s="34">
        <f t="shared" si="65"/>
        <v>1.4140512217257861E-4</v>
      </c>
      <c r="U53" s="34">
        <f t="shared" si="71"/>
        <v>2.5366149205831512E-5</v>
      </c>
      <c r="V53" s="34">
        <f t="shared" si="66"/>
        <v>1.1040518743088618E-5</v>
      </c>
      <c r="W53" s="17">
        <f t="shared" si="67"/>
        <v>3.0440313302952625E-6</v>
      </c>
      <c r="Y53" s="136">
        <f t="shared" si="40"/>
        <v>-0.71586245578656804</v>
      </c>
      <c r="Z53" s="100">
        <f t="shared" si="41"/>
        <v>-7.9964874127933547E-4</v>
      </c>
    </row>
    <row r="54" spans="1:26" ht="19.5" customHeight="1">
      <c r="A54" s="22"/>
      <c r="B54" t="s">
        <v>68</v>
      </c>
      <c r="C54" s="73">
        <f>C45</f>
        <v>0</v>
      </c>
      <c r="D54" s="10">
        <f t="shared" ref="D54:I54" si="81">D45</f>
        <v>0</v>
      </c>
      <c r="E54" s="10">
        <f t="shared" si="81"/>
        <v>0</v>
      </c>
      <c r="F54" s="10">
        <f t="shared" si="81"/>
        <v>0</v>
      </c>
      <c r="G54" s="10">
        <f t="shared" si="81"/>
        <v>0</v>
      </c>
      <c r="H54" s="10">
        <f t="shared" si="81"/>
        <v>0</v>
      </c>
      <c r="I54" s="10">
        <f t="shared" si="81"/>
        <v>0</v>
      </c>
      <c r="J54" s="10">
        <f t="shared" ref="J54" si="82">J45</f>
        <v>0</v>
      </c>
      <c r="K54" s="10">
        <f t="shared" si="80"/>
        <v>0</v>
      </c>
      <c r="L54" s="152">
        <f t="shared" si="80"/>
        <v>7955.5430000000006</v>
      </c>
      <c r="M54" s="2"/>
      <c r="N54" s="74">
        <f t="shared" si="59"/>
        <v>0</v>
      </c>
      <c r="O54" s="16">
        <f t="shared" si="60"/>
        <v>0</v>
      </c>
      <c r="P54" s="16">
        <f t="shared" si="61"/>
        <v>0</v>
      </c>
      <c r="Q54" s="16">
        <f t="shared" si="62"/>
        <v>0</v>
      </c>
      <c r="R54" s="16">
        <f t="shared" si="63"/>
        <v>0</v>
      </c>
      <c r="S54" s="16">
        <f t="shared" si="64"/>
        <v>0</v>
      </c>
      <c r="T54" s="34">
        <f t="shared" si="65"/>
        <v>0</v>
      </c>
      <c r="U54" s="34">
        <f t="shared" si="71"/>
        <v>0</v>
      </c>
      <c r="V54" s="34">
        <f t="shared" si="66"/>
        <v>0</v>
      </c>
      <c r="W54" s="17">
        <f t="shared" si="67"/>
        <v>9.712405722750238E-6</v>
      </c>
      <c r="Y54" s="136"/>
      <c r="Z54" s="100">
        <f t="shared" si="41"/>
        <v>9.7124057227502376E-4</v>
      </c>
    </row>
    <row r="55" spans="1:26" ht="19.5" customHeight="1">
      <c r="A55" s="22"/>
      <c r="B55" t="s">
        <v>82</v>
      </c>
      <c r="C55" s="73">
        <f>C46</f>
        <v>0</v>
      </c>
      <c r="D55" s="10">
        <f t="shared" ref="D55:L55" si="83">D46</f>
        <v>0</v>
      </c>
      <c r="E55" s="10">
        <f t="shared" si="83"/>
        <v>0</v>
      </c>
      <c r="F55" s="10">
        <f t="shared" si="83"/>
        <v>0</v>
      </c>
      <c r="G55" s="10">
        <f t="shared" si="83"/>
        <v>0</v>
      </c>
      <c r="H55" s="10">
        <f t="shared" si="83"/>
        <v>38799</v>
      </c>
      <c r="I55" s="10">
        <f t="shared" si="83"/>
        <v>109406.967</v>
      </c>
      <c r="J55" s="10">
        <f t="shared" ref="J55" si="84">J46</f>
        <v>49957.744999999981</v>
      </c>
      <c r="K55" s="10">
        <f t="shared" ref="K55" si="85">K46</f>
        <v>1373.641000000001</v>
      </c>
      <c r="L55" s="152">
        <f t="shared" si="83"/>
        <v>193.25700000000001</v>
      </c>
      <c r="M55" s="2"/>
      <c r="N55" s="74">
        <f t="shared" si="59"/>
        <v>0</v>
      </c>
      <c r="O55" s="16">
        <f t="shared" si="60"/>
        <v>0</v>
      </c>
      <c r="P55" s="16">
        <f t="shared" si="61"/>
        <v>0</v>
      </c>
      <c r="Q55" s="16">
        <f t="shared" si="62"/>
        <v>0</v>
      </c>
      <c r="R55" s="16">
        <f t="shared" si="63"/>
        <v>0</v>
      </c>
      <c r="S55" s="16">
        <f t="shared" si="64"/>
        <v>6.6904590350171886E-5</v>
      </c>
      <c r="T55" s="34">
        <f t="shared" si="65"/>
        <v>1.5345006758851081E-4</v>
      </c>
      <c r="U55" s="34">
        <f t="shared" si="71"/>
        <v>7.4759347895041517E-5</v>
      </c>
      <c r="V55" s="34">
        <f t="shared" si="66"/>
        <v>1.7282207596243381E-6</v>
      </c>
      <c r="W55" s="17">
        <f t="shared" si="67"/>
        <v>2.359349189315604E-7</v>
      </c>
      <c r="Y55" s="136">
        <f t="shared" si="40"/>
        <v>-0.85931040206283893</v>
      </c>
      <c r="Z55" s="100">
        <f t="shared" si="41"/>
        <v>-1.4922858406927775E-4</v>
      </c>
    </row>
    <row r="56" spans="1:26" ht="19.5" customHeight="1" thickBot="1">
      <c r="A56" s="28"/>
      <c r="B56" s="23" t="s">
        <v>69</v>
      </c>
      <c r="C56" s="182">
        <f>C47</f>
        <v>0</v>
      </c>
      <c r="D56" s="30">
        <f t="shared" ref="D56:L56" si="86">D47</f>
        <v>416</v>
      </c>
      <c r="E56" s="30">
        <f t="shared" si="86"/>
        <v>454</v>
      </c>
      <c r="F56" s="30">
        <f t="shared" si="86"/>
        <v>255</v>
      </c>
      <c r="G56" s="30">
        <f t="shared" si="86"/>
        <v>0</v>
      </c>
      <c r="H56" s="30">
        <f t="shared" si="86"/>
        <v>0</v>
      </c>
      <c r="I56" s="30">
        <f t="shared" si="86"/>
        <v>0</v>
      </c>
      <c r="J56" s="30">
        <f t="shared" ref="J56" si="87">J47</f>
        <v>0</v>
      </c>
      <c r="K56" s="30">
        <f t="shared" ref="K56" si="88">K47</f>
        <v>0</v>
      </c>
      <c r="L56" s="40">
        <f t="shared" si="86"/>
        <v>0</v>
      </c>
      <c r="M56" s="2"/>
      <c r="N56" s="138">
        <f t="shared" si="59"/>
        <v>0</v>
      </c>
      <c r="O56" s="77">
        <f t="shared" si="60"/>
        <v>7.2006153507405367E-7</v>
      </c>
      <c r="P56" s="77">
        <f t="shared" si="61"/>
        <v>7.2831585875521575E-7</v>
      </c>
      <c r="Q56" s="77">
        <f t="shared" si="62"/>
        <v>3.7305992926871521E-7</v>
      </c>
      <c r="R56" s="77">
        <f t="shared" si="63"/>
        <v>0</v>
      </c>
      <c r="S56" s="77">
        <f t="shared" si="64"/>
        <v>0</v>
      </c>
      <c r="T56" s="77">
        <f t="shared" si="65"/>
        <v>0</v>
      </c>
      <c r="U56" s="77">
        <f t="shared" si="71"/>
        <v>0</v>
      </c>
      <c r="V56" s="77">
        <f t="shared" si="66"/>
        <v>0</v>
      </c>
      <c r="W56" s="90">
        <f t="shared" si="67"/>
        <v>0</v>
      </c>
      <c r="Y56" s="105"/>
      <c r="Z56" s="102">
        <f t="shared" si="41"/>
        <v>0</v>
      </c>
    </row>
    <row r="57" spans="1:26" ht="19.5" customHeight="1"/>
    <row r="58" spans="1:26" ht="19.5" customHeight="1"/>
    <row r="59" spans="1:26">
      <c r="A59" s="1" t="s">
        <v>26</v>
      </c>
      <c r="N59" s="1" t="str">
        <f>Y3</f>
        <v>VARIAÇÃO (JAN-DEZ)</v>
      </c>
    </row>
    <row r="60" spans="1:26" ht="15.75" thickBot="1"/>
    <row r="61" spans="1:26" ht="24" customHeight="1">
      <c r="A61" s="378" t="s">
        <v>78</v>
      </c>
      <c r="B61" s="469"/>
      <c r="C61" s="382">
        <v>2016</v>
      </c>
      <c r="D61" s="376">
        <v>2017</v>
      </c>
      <c r="E61" s="376">
        <v>2018</v>
      </c>
      <c r="F61" s="384">
        <v>2019</v>
      </c>
      <c r="G61" s="384">
        <v>2020</v>
      </c>
      <c r="H61" s="376">
        <v>2021</v>
      </c>
      <c r="I61" s="376">
        <v>2022</v>
      </c>
      <c r="J61" s="376">
        <v>2023</v>
      </c>
      <c r="K61" s="376">
        <v>2024</v>
      </c>
      <c r="L61" s="390">
        <v>2025</v>
      </c>
      <c r="N61" s="392" t="s">
        <v>89</v>
      </c>
    </row>
    <row r="62" spans="1:26" ht="20.25" customHeight="1" thickBot="1">
      <c r="A62" s="445"/>
      <c r="B62" s="470"/>
      <c r="C62" s="383"/>
      <c r="D62" s="377"/>
      <c r="E62" s="377"/>
      <c r="F62" s="385"/>
      <c r="G62" s="385"/>
      <c r="H62" s="377"/>
      <c r="I62" s="377"/>
      <c r="J62" s="377"/>
      <c r="K62" s="377"/>
      <c r="L62" s="477"/>
      <c r="N62" s="476"/>
    </row>
    <row r="63" spans="1:26" ht="20.100000000000001" customHeight="1" thickBot="1">
      <c r="A63" s="5" t="s">
        <v>36</v>
      </c>
      <c r="B63" s="6"/>
      <c r="C63" s="108">
        <f>C35/C7</f>
        <v>9.8494977541431705</v>
      </c>
      <c r="D63" s="127">
        <f t="shared" ref="D63:I63" si="89">D35/D7</f>
        <v>10.411404658338641</v>
      </c>
      <c r="E63" s="127">
        <f t="shared" si="89"/>
        <v>10.813566770358026</v>
      </c>
      <c r="F63" s="127">
        <f t="shared" si="89"/>
        <v>10.404073354368721</v>
      </c>
      <c r="G63" s="127">
        <f t="shared" si="89"/>
        <v>10.469578868030986</v>
      </c>
      <c r="H63" s="127">
        <f t="shared" si="89"/>
        <v>10.653550547848225</v>
      </c>
      <c r="I63" s="127">
        <f t="shared" si="89"/>
        <v>11.36176245750775</v>
      </c>
      <c r="J63" s="127">
        <f t="shared" ref="J63:K63" si="90">J35/J7</f>
        <v>12.032729518967605</v>
      </c>
      <c r="K63" s="127">
        <f t="shared" si="90"/>
        <v>13.528214687704663</v>
      </c>
      <c r="L63" s="268">
        <f t="shared" ref="L63" si="91">L35/L7</f>
        <v>14.229814396989836</v>
      </c>
      <c r="N63" s="21">
        <f>(L63-K63)/K63</f>
        <v>5.1861958542307351E-2</v>
      </c>
    </row>
    <row r="64" spans="1:26" ht="20.100000000000001" customHeight="1">
      <c r="A64" s="22"/>
      <c r="B64" s="135" t="s">
        <v>64</v>
      </c>
      <c r="C64" s="198">
        <f t="shared" ref="C64:I64" si="92">C36/C8</f>
        <v>3.6930183614591785</v>
      </c>
      <c r="D64" s="199">
        <f t="shared" si="92"/>
        <v>3.846178374708126</v>
      </c>
      <c r="E64" s="199">
        <f t="shared" si="92"/>
        <v>3.5479555383865642</v>
      </c>
      <c r="F64" s="271">
        <f t="shared" si="92"/>
        <v>3.4738775786512592</v>
      </c>
      <c r="G64" s="271">
        <f t="shared" si="92"/>
        <v>3.5189680817224835</v>
      </c>
      <c r="H64" s="271">
        <f t="shared" si="92"/>
        <v>3.5706787879829758</v>
      </c>
      <c r="I64" s="271">
        <f t="shared" si="92"/>
        <v>3.6958846011505062</v>
      </c>
      <c r="J64" s="271">
        <f t="shared" ref="J64:K64" si="93">J36/J8</f>
        <v>3.9592015829654303</v>
      </c>
      <c r="K64" s="271">
        <f t="shared" si="93"/>
        <v>4.2737827219982218</v>
      </c>
      <c r="L64" s="272">
        <f t="shared" ref="L64" si="94">L36/L8</f>
        <v>4.6692711703670602</v>
      </c>
      <c r="N64" s="27">
        <f t="shared" ref="N64:N83" si="95">(L64-K64)/K64</f>
        <v>9.2538267407269212E-2</v>
      </c>
    </row>
    <row r="65" spans="1:14" ht="20.100000000000001" customHeight="1">
      <c r="A65" s="22"/>
      <c r="B65" s="135" t="s">
        <v>65</v>
      </c>
      <c r="C65" s="198"/>
      <c r="D65" s="199">
        <f t="shared" ref="D65:I65" si="96">D37/D9</f>
        <v>7.166679563568831</v>
      </c>
      <c r="E65" s="199">
        <f t="shared" si="96"/>
        <v>7.166698000877358</v>
      </c>
      <c r="F65" s="271">
        <f t="shared" si="96"/>
        <v>7.1667251877670921</v>
      </c>
      <c r="G65" s="271">
        <f t="shared" si="96"/>
        <v>7.1666259616558801</v>
      </c>
      <c r="H65" s="271">
        <f t="shared" si="96"/>
        <v>7.8392796020770064</v>
      </c>
      <c r="I65" s="271">
        <f t="shared" si="96"/>
        <v>9.4818286079214609</v>
      </c>
      <c r="J65" s="271">
        <f t="shared" ref="J65:K65" si="97">J37/J9</f>
        <v>9.6753528325867535</v>
      </c>
      <c r="K65" s="271">
        <f t="shared" si="97"/>
        <v>9.675346427987412</v>
      </c>
      <c r="L65" s="272">
        <f t="shared" ref="L65" si="98">L37/L9</f>
        <v>9.9400435936400964</v>
      </c>
      <c r="N65" s="27">
        <f t="shared" si="95"/>
        <v>2.7357900579870462E-2</v>
      </c>
    </row>
    <row r="66" spans="1:14" ht="20.100000000000001" customHeight="1">
      <c r="A66" s="22"/>
      <c r="B66" s="135" t="s">
        <v>66</v>
      </c>
      <c r="C66" s="198">
        <f t="shared" ref="C66:I66" si="99">C38/C10</f>
        <v>11.43769394680076</v>
      </c>
      <c r="D66" s="199">
        <f t="shared" si="99"/>
        <v>11.792197185065676</v>
      </c>
      <c r="E66" s="199">
        <f t="shared" si="99"/>
        <v>12.280357291607496</v>
      </c>
      <c r="F66" s="271">
        <f t="shared" si="99"/>
        <v>12.214009910256605</v>
      </c>
      <c r="G66" s="271">
        <f t="shared" si="99"/>
        <v>12.424023869009668</v>
      </c>
      <c r="H66" s="271">
        <f t="shared" si="99"/>
        <v>12.626207341385669</v>
      </c>
      <c r="I66" s="271">
        <f t="shared" si="99"/>
        <v>13.278247377922492</v>
      </c>
      <c r="J66" s="271">
        <f t="shared" ref="J66:K66" si="100">J38/J10</f>
        <v>13.985166211318441</v>
      </c>
      <c r="K66" s="271">
        <f t="shared" si="100"/>
        <v>15.259926860294133</v>
      </c>
      <c r="L66" s="272">
        <f t="shared" ref="L66" si="101">L38/L10</f>
        <v>16.063188332544193</v>
      </c>
      <c r="N66" s="27">
        <f t="shared" si="95"/>
        <v>5.2638618756432075E-2</v>
      </c>
    </row>
    <row r="67" spans="1:14" ht="20.100000000000001" customHeight="1" thickBot="1">
      <c r="A67" s="22"/>
      <c r="B67" t="s">
        <v>67</v>
      </c>
      <c r="C67" s="198">
        <f t="shared" ref="C67:I67" si="102">C39/C11</f>
        <v>3.2867790174304434</v>
      </c>
      <c r="D67" s="199">
        <f t="shared" si="102"/>
        <v>3.0641662754746912</v>
      </c>
      <c r="E67" s="199">
        <f t="shared" si="102"/>
        <v>3.1555419770605919</v>
      </c>
      <c r="F67" s="271">
        <f t="shared" si="102"/>
        <v>3.0976256418072028</v>
      </c>
      <c r="G67" s="271">
        <f t="shared" si="102"/>
        <v>3.6881953236657412</v>
      </c>
      <c r="H67" s="271">
        <f t="shared" si="102"/>
        <v>3.4390654402225365</v>
      </c>
      <c r="I67" s="271">
        <f t="shared" si="102"/>
        <v>3.3764677866517454</v>
      </c>
      <c r="J67" s="271">
        <f t="shared" ref="J67:K67" si="103">J39/J11</f>
        <v>3.1657051444330619</v>
      </c>
      <c r="K67" s="271">
        <f t="shared" si="103"/>
        <v>3.57651168873908</v>
      </c>
      <c r="L67" s="272">
        <f t="shared" ref="L67" si="104">L39/L11</f>
        <v>3.313246888801165</v>
      </c>
      <c r="N67" s="27">
        <f t="shared" si="95"/>
        <v>-7.3609377753978619E-2</v>
      </c>
    </row>
    <row r="68" spans="1:14" ht="20.100000000000001" customHeight="1" thickBot="1">
      <c r="A68" s="5" t="s">
        <v>35</v>
      </c>
      <c r="B68" s="6"/>
      <c r="C68" s="108">
        <f t="shared" ref="C68:I68" si="105">C40/C12</f>
        <v>3.2123307365165226</v>
      </c>
      <c r="D68" s="127">
        <f t="shared" si="105"/>
        <v>3.4169911944004991</v>
      </c>
      <c r="E68" s="127">
        <f t="shared" si="105"/>
        <v>3.594888865750693</v>
      </c>
      <c r="F68" s="127">
        <f t="shared" si="105"/>
        <v>3.6577742806699343</v>
      </c>
      <c r="G68" s="127">
        <f t="shared" si="105"/>
        <v>3.7299053053651443</v>
      </c>
      <c r="H68" s="127">
        <f t="shared" si="105"/>
        <v>3.9196333056686998</v>
      </c>
      <c r="I68" s="127">
        <f t="shared" si="105"/>
        <v>4.1285558847478168</v>
      </c>
      <c r="J68" s="127">
        <f t="shared" ref="J68:K68" si="106">J40/J12</f>
        <v>4.4418871415449539</v>
      </c>
      <c r="K68" s="127">
        <f t="shared" si="106"/>
        <v>4.4581287603679218</v>
      </c>
      <c r="L68" s="268">
        <f t="shared" ref="L68" si="107">L40/L12</f>
        <v>4.494044108616829</v>
      </c>
      <c r="N68" s="21">
        <f t="shared" si="95"/>
        <v>8.0561487070963719E-3</v>
      </c>
    </row>
    <row r="69" spans="1:14" ht="20.100000000000001" customHeight="1">
      <c r="A69" s="22"/>
      <c r="B69" t="s">
        <v>64</v>
      </c>
      <c r="C69" s="198">
        <f t="shared" ref="C69:I69" si="108">C41/C13</f>
        <v>1.4934420664299528</v>
      </c>
      <c r="D69" s="199">
        <f t="shared" si="108"/>
        <v>1.5728556903652811</v>
      </c>
      <c r="E69" s="199">
        <f t="shared" si="108"/>
        <v>1.6319326577041899</v>
      </c>
      <c r="F69" s="271">
        <f t="shared" si="108"/>
        <v>1.6117177077449589</v>
      </c>
      <c r="G69" s="271">
        <f t="shared" si="108"/>
        <v>1.7063805000410912</v>
      </c>
      <c r="H69" s="271">
        <f t="shared" si="108"/>
        <v>1.7209033426561406</v>
      </c>
      <c r="I69" s="271">
        <f t="shared" si="108"/>
        <v>1.7982885920572329</v>
      </c>
      <c r="J69" s="271">
        <f t="shared" ref="J69:K69" si="109">J41/J13</f>
        <v>1.8631496664881979</v>
      </c>
      <c r="K69" s="271">
        <f t="shared" si="109"/>
        <v>1.8830882512950189</v>
      </c>
      <c r="L69" s="272">
        <f t="shared" ref="L69" si="110">L41/L13</f>
        <v>1.8745752858912847</v>
      </c>
      <c r="N69" s="27">
        <f t="shared" si="95"/>
        <v>-4.5207469155413658E-3</v>
      </c>
    </row>
    <row r="70" spans="1:14" ht="20.100000000000001" customHeight="1">
      <c r="A70" s="22"/>
      <c r="B70" t="s">
        <v>66</v>
      </c>
      <c r="C70" s="198">
        <f t="shared" ref="C70:I70" si="111">C42/C14</f>
        <v>3.4910603079538358</v>
      </c>
      <c r="D70" s="199">
        <f t="shared" si="111"/>
        <v>3.6806052214736713</v>
      </c>
      <c r="E70" s="199">
        <f t="shared" si="111"/>
        <v>3.8601020428309649</v>
      </c>
      <c r="F70" s="271">
        <f t="shared" si="111"/>
        <v>3.9807372284039344</v>
      </c>
      <c r="G70" s="271">
        <f t="shared" si="111"/>
        <v>4.0441689969143733</v>
      </c>
      <c r="H70" s="271">
        <f t="shared" si="111"/>
        <v>4.2245779940261965</v>
      </c>
      <c r="I70" s="271">
        <f t="shared" si="111"/>
        <v>4.4186855665791871</v>
      </c>
      <c r="J70" s="271">
        <f t="shared" ref="J70:K70" si="112">J42/J14</f>
        <v>4.803913914073072</v>
      </c>
      <c r="K70" s="271">
        <f t="shared" si="112"/>
        <v>4.8190881345631684</v>
      </c>
      <c r="L70" s="272">
        <f t="shared" ref="L70" si="113">L42/L14</f>
        <v>4.8478891184206603</v>
      </c>
      <c r="N70" s="27">
        <f t="shared" si="95"/>
        <v>5.9764384990029975E-3</v>
      </c>
    </row>
    <row r="71" spans="1:14" ht="20.100000000000001" customHeight="1">
      <c r="A71" s="22"/>
      <c r="B71" t="s">
        <v>67</v>
      </c>
      <c r="C71" s="198">
        <f t="shared" ref="C71:I71" si="114">C43/C15</f>
        <v>1.2436844975967962</v>
      </c>
      <c r="D71" s="199">
        <f t="shared" si="114"/>
        <v>1.2951535524297511</v>
      </c>
      <c r="E71" s="199">
        <f t="shared" si="114"/>
        <v>1.2663558044980239</v>
      </c>
      <c r="F71" s="271">
        <f t="shared" si="114"/>
        <v>1.2478986659216935</v>
      </c>
      <c r="G71" s="271">
        <f t="shared" si="114"/>
        <v>1.2361268153422988</v>
      </c>
      <c r="H71" s="271">
        <f t="shared" si="114"/>
        <v>1.2034259722917711</v>
      </c>
      <c r="I71" s="271">
        <f t="shared" si="114"/>
        <v>1.2710042631729264</v>
      </c>
      <c r="J71" s="271">
        <f t="shared" ref="J71:K71" si="115">J43/J15</f>
        <v>1.3212371493125541</v>
      </c>
      <c r="K71" s="271">
        <f t="shared" si="115"/>
        <v>1.3148292749260913</v>
      </c>
      <c r="L71" s="272">
        <f t="shared" ref="L71:L74" si="116">L43/L15</f>
        <v>1.345127814978426</v>
      </c>
      <c r="N71" s="27">
        <f t="shared" si="95"/>
        <v>2.304370660901045E-2</v>
      </c>
    </row>
    <row r="72" spans="1:14" ht="20.100000000000001" customHeight="1">
      <c r="A72" s="22"/>
      <c r="B72" t="s">
        <v>81</v>
      </c>
      <c r="C72" s="198"/>
      <c r="D72" s="199"/>
      <c r="E72" s="199"/>
      <c r="F72" s="271"/>
      <c r="G72" s="271"/>
      <c r="H72" s="271">
        <f t="shared" ref="H72:K72" si="117">H44/H16</f>
        <v>7.3729603729603728</v>
      </c>
      <c r="I72" s="271">
        <f t="shared" si="117"/>
        <v>3.9476456414328207</v>
      </c>
      <c r="J72" s="271">
        <f t="shared" si="117"/>
        <v>4.1566165053638446</v>
      </c>
      <c r="K72" s="271">
        <f t="shared" si="117"/>
        <v>5.0684026614608007</v>
      </c>
      <c r="L72" s="272">
        <f t="shared" si="116"/>
        <v>4.9754281712006359</v>
      </c>
      <c r="N72" s="27">
        <f t="shared" si="95"/>
        <v>-1.8343943145465863E-2</v>
      </c>
    </row>
    <row r="73" spans="1:14" ht="20.100000000000001" customHeight="1">
      <c r="A73" s="22"/>
      <c r="B73" t="s">
        <v>68</v>
      </c>
      <c r="C73" s="198"/>
      <c r="D73" s="199"/>
      <c r="E73" s="199"/>
      <c r="F73" s="271"/>
      <c r="G73" s="271"/>
      <c r="H73" s="271"/>
      <c r="I73" s="271"/>
      <c r="J73" s="271"/>
      <c r="K73" s="271"/>
      <c r="L73" s="272">
        <f t="shared" si="116"/>
        <v>3.6884871419444396</v>
      </c>
      <c r="N73" s="27"/>
    </row>
    <row r="74" spans="1:14" ht="20.100000000000001" customHeight="1">
      <c r="A74" s="22"/>
      <c r="B74" t="s">
        <v>82</v>
      </c>
      <c r="C74" s="198"/>
      <c r="D74" s="199"/>
      <c r="E74" s="199"/>
      <c r="F74" s="271"/>
      <c r="G74" s="271"/>
      <c r="H74" s="271">
        <f t="shared" ref="H74:K74" si="118">H46/H18</f>
        <v>3.2897235882652196</v>
      </c>
      <c r="I74" s="271">
        <f t="shared" si="118"/>
        <v>3.3947299831819535</v>
      </c>
      <c r="J74" s="271">
        <f t="shared" si="118"/>
        <v>3.2571397071532306</v>
      </c>
      <c r="K74" s="271">
        <f t="shared" si="118"/>
        <v>3.2755573360422194</v>
      </c>
      <c r="L74" s="272">
        <f t="shared" si="116"/>
        <v>2.5548225900269683</v>
      </c>
      <c r="N74" s="27">
        <f t="shared" si="95"/>
        <v>-0.2200342329791419</v>
      </c>
    </row>
    <row r="75" spans="1:14" ht="20.100000000000001" customHeight="1" thickBot="1">
      <c r="A75" s="22"/>
      <c r="B75" t="s">
        <v>69</v>
      </c>
      <c r="C75" s="198"/>
      <c r="D75" s="199">
        <f t="shared" ref="D75:F75" si="119">D47/D19</f>
        <v>17.333333333333332</v>
      </c>
      <c r="E75" s="199">
        <f t="shared" si="119"/>
        <v>15.655172413793103</v>
      </c>
      <c r="F75" s="271">
        <f t="shared" si="119"/>
        <v>11.590909090909092</v>
      </c>
      <c r="G75" s="271"/>
      <c r="H75" s="271"/>
      <c r="I75" s="271"/>
      <c r="J75" s="271"/>
      <c r="K75" s="271"/>
      <c r="L75" s="272"/>
      <c r="N75" s="27"/>
    </row>
    <row r="76" spans="1:14" ht="20.100000000000001" customHeight="1" thickBot="1">
      <c r="A76" s="71" t="s">
        <v>20</v>
      </c>
      <c r="B76" s="96"/>
      <c r="C76" s="276">
        <f t="shared" ref="C76:I76" si="120">C48/C20</f>
        <v>4.7569112942824816</v>
      </c>
      <c r="D76" s="110">
        <f t="shared" si="120"/>
        <v>5.1415914345030833</v>
      </c>
      <c r="E76" s="110">
        <f t="shared" si="120"/>
        <v>5.4155944930994329</v>
      </c>
      <c r="F76" s="110">
        <f t="shared" si="120"/>
        <v>5.4858614904670739</v>
      </c>
      <c r="G76" s="110">
        <f t="shared" si="120"/>
        <v>4.8047074816599187</v>
      </c>
      <c r="H76" s="110">
        <f t="shared" si="120"/>
        <v>4.927343918472844</v>
      </c>
      <c r="I76" s="110">
        <f t="shared" si="120"/>
        <v>5.7101078473977953</v>
      </c>
      <c r="J76" s="110">
        <f t="shared" ref="J76:K76" si="121">J48/J20</f>
        <v>6.841995284018453</v>
      </c>
      <c r="K76" s="110">
        <f t="shared" si="121"/>
        <v>7.601527133361345</v>
      </c>
      <c r="L76" s="347">
        <f>L48/L20</f>
        <v>7.826974471288068</v>
      </c>
      <c r="N76" s="133">
        <f t="shared" si="95"/>
        <v>2.9658163941464703E-2</v>
      </c>
    </row>
    <row r="77" spans="1:14" ht="20.100000000000001" customHeight="1">
      <c r="A77" s="22"/>
      <c r="B77" t="s">
        <v>64</v>
      </c>
      <c r="C77" s="269">
        <f t="shared" ref="C77:I77" si="122">C49/C21</f>
        <v>2.1389747303458471</v>
      </c>
      <c r="D77" s="252">
        <f t="shared" si="122"/>
        <v>2.2251103392291163</v>
      </c>
      <c r="E77" s="252">
        <f t="shared" si="122"/>
        <v>2.1921401019079156</v>
      </c>
      <c r="F77" s="252">
        <f t="shared" si="122"/>
        <v>2.2461402270342883</v>
      </c>
      <c r="G77" s="252">
        <f t="shared" si="122"/>
        <v>2.0994181246132841</v>
      </c>
      <c r="H77" s="252">
        <f t="shared" si="122"/>
        <v>2.1261292111429979</v>
      </c>
      <c r="I77" s="252">
        <f t="shared" si="122"/>
        <v>2.391772432525757</v>
      </c>
      <c r="J77" s="252">
        <f t="shared" ref="J77:K77" si="123">J49/J21</f>
        <v>2.6959682557015259</v>
      </c>
      <c r="K77" s="252">
        <f t="shared" si="123"/>
        <v>2.7849083579404654</v>
      </c>
      <c r="L77" s="306">
        <f>L49/L21</f>
        <v>2.9634657710716317</v>
      </c>
      <c r="N77" s="27">
        <f t="shared" si="95"/>
        <v>6.4116082176296649E-2</v>
      </c>
    </row>
    <row r="78" spans="1:14" ht="20.100000000000001" customHeight="1">
      <c r="A78" s="22"/>
      <c r="B78" t="s">
        <v>65</v>
      </c>
      <c r="C78" s="269"/>
      <c r="D78" s="199">
        <f t="shared" ref="D78:I78" si="124">D50/D22</f>
        <v>7.166679563568831</v>
      </c>
      <c r="E78" s="199">
        <f t="shared" si="124"/>
        <v>7.166698000877358</v>
      </c>
      <c r="F78" s="199">
        <f t="shared" si="124"/>
        <v>7.1667251877670921</v>
      </c>
      <c r="G78" s="199">
        <f t="shared" si="124"/>
        <v>7.1666259616558801</v>
      </c>
      <c r="H78" s="199">
        <f t="shared" si="124"/>
        <v>7.8392796020770064</v>
      </c>
      <c r="I78" s="199">
        <f t="shared" si="124"/>
        <v>9.4818286079214609</v>
      </c>
      <c r="J78" s="199">
        <f t="shared" ref="J78:K78" si="125">J50/J22</f>
        <v>9.6753528325867535</v>
      </c>
      <c r="K78" s="199">
        <f t="shared" si="125"/>
        <v>9.675346427987412</v>
      </c>
      <c r="L78" s="272">
        <f>L50/L22</f>
        <v>9.9400435936400964</v>
      </c>
      <c r="N78" s="27">
        <f t="shared" si="95"/>
        <v>2.7357900579870462E-2</v>
      </c>
    </row>
    <row r="79" spans="1:14" ht="20.100000000000001" customHeight="1">
      <c r="A79" s="22"/>
      <c r="B79" t="s">
        <v>66</v>
      </c>
      <c r="C79" s="269">
        <f t="shared" ref="C79:I79" si="126">C51/C23</f>
        <v>5.2313248842630777</v>
      </c>
      <c r="D79" s="199">
        <f t="shared" si="126"/>
        <v>5.5980166506231033</v>
      </c>
      <c r="E79" s="199">
        <f t="shared" si="126"/>
        <v>5.8933513866208029</v>
      </c>
      <c r="F79" s="199">
        <f t="shared" si="126"/>
        <v>6.0730719928039765</v>
      </c>
      <c r="G79" s="199">
        <f t="shared" si="126"/>
        <v>5.2648168901350445</v>
      </c>
      <c r="H79" s="199">
        <f t="shared" si="126"/>
        <v>5.3532637994900911</v>
      </c>
      <c r="I79" s="199">
        <f t="shared" si="126"/>
        <v>6.1890979957596466</v>
      </c>
      <c r="J79" s="199">
        <f t="shared" ref="J79:K79" si="127">J51/J23</f>
        <v>7.5289553776909424</v>
      </c>
      <c r="K79" s="199">
        <f t="shared" si="127"/>
        <v>8.3312609619015454</v>
      </c>
      <c r="L79" s="272">
        <f>L51/L23</f>
        <v>8.5579471875885282</v>
      </c>
      <c r="N79" s="27">
        <f t="shared" si="95"/>
        <v>2.7209113569195347E-2</v>
      </c>
    </row>
    <row r="80" spans="1:14" ht="20.100000000000001" customHeight="1">
      <c r="A80" s="22"/>
      <c r="B80" t="s">
        <v>67</v>
      </c>
      <c r="C80" s="269">
        <f t="shared" ref="C80:I80" si="128">C52/C24</f>
        <v>2.5258922375773838</v>
      </c>
      <c r="D80" s="199">
        <f t="shared" si="128"/>
        <v>2.4776537038239304</v>
      </c>
      <c r="E80" s="199">
        <f t="shared" si="128"/>
        <v>2.6141439079588764</v>
      </c>
      <c r="F80" s="199">
        <f t="shared" si="128"/>
        <v>2.4093725637397858</v>
      </c>
      <c r="G80" s="199">
        <f t="shared" si="128"/>
        <v>2.5373116913667371</v>
      </c>
      <c r="H80" s="199">
        <f t="shared" si="128"/>
        <v>2.2577989692142326</v>
      </c>
      <c r="I80" s="199">
        <f t="shared" si="128"/>
        <v>2.5875897897375424</v>
      </c>
      <c r="J80" s="199">
        <f t="shared" ref="J80:K80" si="129">J52/J24</f>
        <v>2.5750346625123113</v>
      </c>
      <c r="K80" s="199">
        <f t="shared" si="129"/>
        <v>2.8469013942507111</v>
      </c>
      <c r="L80" s="272">
        <f>L52/L24</f>
        <v>2.71506663554915</v>
      </c>
      <c r="N80" s="27">
        <f t="shared" si="95"/>
        <v>-4.6308157693062402E-2</v>
      </c>
    </row>
    <row r="81" spans="1:14" ht="20.100000000000001" customHeight="1">
      <c r="A81" s="22"/>
      <c r="B81" t="s">
        <v>81</v>
      </c>
      <c r="C81" s="269"/>
      <c r="D81" s="199"/>
      <c r="E81" s="199"/>
      <c r="F81" s="199"/>
      <c r="G81" s="199"/>
      <c r="H81" s="199">
        <f t="shared" ref="H81:L81" si="130">H53/H25</f>
        <v>7.3729603729603728</v>
      </c>
      <c r="I81" s="199">
        <f t="shared" si="130"/>
        <v>3.9476456414328207</v>
      </c>
      <c r="J81" s="199">
        <f t="shared" si="130"/>
        <v>4.1566165053638446</v>
      </c>
      <c r="K81" s="199">
        <f t="shared" si="130"/>
        <v>5.0684026614608007</v>
      </c>
      <c r="L81" s="272">
        <f t="shared" si="130"/>
        <v>4.9754281712006359</v>
      </c>
      <c r="N81" s="27">
        <f t="shared" si="95"/>
        <v>-1.8343943145465863E-2</v>
      </c>
    </row>
    <row r="82" spans="1:14" ht="20.100000000000001" customHeight="1">
      <c r="A82" s="22"/>
      <c r="B82" t="s">
        <v>68</v>
      </c>
      <c r="C82" s="269"/>
      <c r="D82" s="199"/>
      <c r="E82" s="199"/>
      <c r="F82" s="199"/>
      <c r="G82" s="199"/>
      <c r="H82" s="199"/>
      <c r="I82" s="199"/>
      <c r="J82" s="199"/>
      <c r="K82" s="199"/>
      <c r="L82" s="272">
        <f t="shared" ref="L82" si="131">L54/L26</f>
        <v>3.6884871419444396</v>
      </c>
      <c r="N82" s="27"/>
    </row>
    <row r="83" spans="1:14" ht="20.100000000000001" customHeight="1">
      <c r="A83" s="22"/>
      <c r="B83" t="s">
        <v>82</v>
      </c>
      <c r="C83" s="269"/>
      <c r="D83" s="199"/>
      <c r="E83" s="199"/>
      <c r="F83" s="199"/>
      <c r="G83" s="199"/>
      <c r="H83" s="199">
        <f t="shared" ref="H83:L83" si="132">H55/H27</f>
        <v>3.2897235882652196</v>
      </c>
      <c r="I83" s="199">
        <f t="shared" si="132"/>
        <v>3.3947299831819535</v>
      </c>
      <c r="J83" s="199">
        <f t="shared" si="132"/>
        <v>3.2571397071532306</v>
      </c>
      <c r="K83" s="199">
        <f t="shared" si="132"/>
        <v>3.2755573360422194</v>
      </c>
      <c r="L83" s="272">
        <f t="shared" si="132"/>
        <v>2.5548225900269683</v>
      </c>
      <c r="N83" s="27">
        <f t="shared" si="95"/>
        <v>-0.2200342329791419</v>
      </c>
    </row>
    <row r="84" spans="1:14" ht="20.100000000000001" customHeight="1" thickBot="1">
      <c r="A84" s="28"/>
      <c r="B84" s="23" t="s">
        <v>69</v>
      </c>
      <c r="C84" s="278"/>
      <c r="D84" s="201">
        <f t="shared" ref="D84:F84" si="133">D56/D28</f>
        <v>17.333333333333332</v>
      </c>
      <c r="E84" s="201">
        <f t="shared" si="133"/>
        <v>15.655172413793103</v>
      </c>
      <c r="F84" s="201">
        <f t="shared" si="133"/>
        <v>11.590909090909092</v>
      </c>
      <c r="G84" s="201"/>
      <c r="H84" s="201"/>
      <c r="I84" s="201"/>
      <c r="J84" s="201"/>
      <c r="K84" s="201"/>
      <c r="L84" s="307"/>
      <c r="M84" s="186"/>
      <c r="N84" s="31"/>
    </row>
    <row r="85" spans="1:14" ht="20.100000000000001" customHeight="1"/>
    <row r="86" spans="1:14" ht="15.75">
      <c r="A86" s="95" t="s">
        <v>38</v>
      </c>
    </row>
  </sheetData>
  <mergeCells count="56">
    <mergeCell ref="J33:J34"/>
    <mergeCell ref="J61:J62"/>
    <mergeCell ref="O33:O34"/>
    <mergeCell ref="P33:P34"/>
    <mergeCell ref="O5:O6"/>
    <mergeCell ref="K33:K34"/>
    <mergeCell ref="Y33:Z33"/>
    <mergeCell ref="N61:N62"/>
    <mergeCell ref="L61:L62"/>
    <mergeCell ref="L33:L34"/>
    <mergeCell ref="Q5:Q6"/>
    <mergeCell ref="Q33:Q34"/>
    <mergeCell ref="Y5:Z5"/>
    <mergeCell ref="P5:P6"/>
    <mergeCell ref="S5:S6"/>
    <mergeCell ref="S33:S34"/>
    <mergeCell ref="R33:R34"/>
    <mergeCell ref="N33:N34"/>
    <mergeCell ref="R5:R6"/>
    <mergeCell ref="T5:T6"/>
    <mergeCell ref="W5:W6"/>
    <mergeCell ref="W33:W34"/>
    <mergeCell ref="G33:G34"/>
    <mergeCell ref="A5:B6"/>
    <mergeCell ref="C5:C6"/>
    <mergeCell ref="D5:D6"/>
    <mergeCell ref="E5:E6"/>
    <mergeCell ref="F5:F6"/>
    <mergeCell ref="G5:G6"/>
    <mergeCell ref="A33:B34"/>
    <mergeCell ref="C33:C34"/>
    <mergeCell ref="D33:D34"/>
    <mergeCell ref="E33:E34"/>
    <mergeCell ref="F33:F34"/>
    <mergeCell ref="G61:G62"/>
    <mergeCell ref="A61:B62"/>
    <mergeCell ref="C61:C62"/>
    <mergeCell ref="D61:D62"/>
    <mergeCell ref="E61:E62"/>
    <mergeCell ref="F61:F62"/>
    <mergeCell ref="V5:V6"/>
    <mergeCell ref="V33:V34"/>
    <mergeCell ref="K61:K62"/>
    <mergeCell ref="H61:H62"/>
    <mergeCell ref="H33:H34"/>
    <mergeCell ref="N5:N6"/>
    <mergeCell ref="L5:L6"/>
    <mergeCell ref="H5:H6"/>
    <mergeCell ref="I5:I6"/>
    <mergeCell ref="K5:K6"/>
    <mergeCell ref="I33:I34"/>
    <mergeCell ref="T33:T34"/>
    <mergeCell ref="I61:I62"/>
    <mergeCell ref="J5:J6"/>
    <mergeCell ref="U5:U6"/>
    <mergeCell ref="U33:U3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R14:R19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39F6C57-4AC3-45D8-8963-D3AD186A84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N63:N84</xm:sqref>
        </x14:conditionalFormatting>
        <x14:conditionalFormatting xmlns:xm="http://schemas.microsoft.com/office/excel/2006/main">
          <x14:cfRule type="iconSet" priority="4" id="{C5E344FA-1959-4DD9-83F7-BF53A1CFA3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Y7:Z28</xm:sqref>
        </x14:conditionalFormatting>
        <x14:conditionalFormatting xmlns:xm="http://schemas.microsoft.com/office/excel/2006/main">
          <x14:cfRule type="iconSet" priority="3" id="{8E1F8833-9F0C-4741-B1F9-55636C4A7C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Y35:Z56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AC107"/>
  <sheetViews>
    <sheetView showGridLines="0" topLeftCell="A8" zoomScaleNormal="100" workbookViewId="0">
      <selection activeCell="V13" sqref="V13"/>
    </sheetView>
  </sheetViews>
  <sheetFormatPr defaultRowHeight="15"/>
  <cols>
    <col min="1" max="1" width="2.85546875" customWidth="1"/>
    <col min="2" max="2" width="23" customWidth="1"/>
    <col min="3" max="11" width="12" customWidth="1"/>
    <col min="12" max="12" width="12.42578125" customWidth="1"/>
    <col min="13" max="13" width="2.5703125" customWidth="1"/>
    <col min="14" max="15" width="10.28515625" customWidth="1"/>
    <col min="16" max="22" width="11.140625" customWidth="1"/>
    <col min="23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>
      <c r="A1" s="1" t="s">
        <v>74</v>
      </c>
    </row>
    <row r="2" spans="1:29">
      <c r="A2" s="1"/>
    </row>
    <row r="3" spans="1:29">
      <c r="A3" s="1" t="s">
        <v>21</v>
      </c>
      <c r="N3" s="1" t="s">
        <v>23</v>
      </c>
      <c r="Y3" s="1" t="str">
        <f>'7'!Y3</f>
        <v>VARIAÇÃO (JAN-DEZ)</v>
      </c>
    </row>
    <row r="4" spans="1:29" ht="15.75" thickBot="1"/>
    <row r="5" spans="1:29" ht="24" customHeight="1">
      <c r="A5" s="378" t="s">
        <v>78</v>
      </c>
      <c r="B5" s="469"/>
      <c r="C5" s="382">
        <v>2016</v>
      </c>
      <c r="D5" s="376">
        <v>2017</v>
      </c>
      <c r="E5" s="376">
        <v>2018</v>
      </c>
      <c r="F5" s="376">
        <v>2019</v>
      </c>
      <c r="G5" s="376">
        <v>2020</v>
      </c>
      <c r="H5" s="376">
        <v>2021</v>
      </c>
      <c r="I5" s="376">
        <v>2022</v>
      </c>
      <c r="J5" s="376">
        <v>2023</v>
      </c>
      <c r="K5" s="376">
        <v>2024</v>
      </c>
      <c r="L5" s="390">
        <v>2025</v>
      </c>
      <c r="N5" s="388">
        <v>2016</v>
      </c>
      <c r="O5" s="376">
        <v>2017</v>
      </c>
      <c r="P5" s="376">
        <v>2018</v>
      </c>
      <c r="Q5" s="376">
        <v>2019</v>
      </c>
      <c r="R5" s="376">
        <v>2020</v>
      </c>
      <c r="S5" s="376">
        <v>2021</v>
      </c>
      <c r="T5" s="376">
        <v>2022</v>
      </c>
      <c r="U5" s="376">
        <v>2023</v>
      </c>
      <c r="V5" s="376">
        <v>2024</v>
      </c>
      <c r="W5" s="390">
        <v>2025</v>
      </c>
      <c r="Y5" s="474" t="s">
        <v>87</v>
      </c>
      <c r="Z5" s="475"/>
    </row>
    <row r="6" spans="1:29" ht="20.25" customHeight="1" thickBot="1">
      <c r="A6" s="445"/>
      <c r="B6" s="470"/>
      <c r="C6" s="383"/>
      <c r="D6" s="377"/>
      <c r="E6" s="377"/>
      <c r="F6" s="377"/>
      <c r="G6" s="377"/>
      <c r="H6" s="377"/>
      <c r="I6" s="377"/>
      <c r="J6" s="377"/>
      <c r="K6" s="377"/>
      <c r="L6" s="391"/>
      <c r="N6" s="389"/>
      <c r="O6" s="377"/>
      <c r="P6" s="377"/>
      <c r="Q6" s="377"/>
      <c r="R6" s="377"/>
      <c r="S6" s="377"/>
      <c r="T6" s="377"/>
      <c r="U6" s="377"/>
      <c r="V6" s="377"/>
      <c r="W6" s="391"/>
      <c r="Y6" s="124" t="s">
        <v>0</v>
      </c>
      <c r="Z6" s="35" t="s">
        <v>37</v>
      </c>
    </row>
    <row r="7" spans="1:29" ht="20.100000000000001" customHeight="1" thickBot="1">
      <c r="A7" s="5" t="s">
        <v>36</v>
      </c>
      <c r="B7" s="6"/>
      <c r="C7" s="12">
        <v>48051990</v>
      </c>
      <c r="D7" s="13">
        <v>52503615</v>
      </c>
      <c r="E7" s="13">
        <v>52337646</v>
      </c>
      <c r="F7" s="33">
        <v>55432735</v>
      </c>
      <c r="G7" s="33">
        <v>31472540</v>
      </c>
      <c r="H7" s="33">
        <v>28211839</v>
      </c>
      <c r="I7" s="33">
        <v>49732895.607000008</v>
      </c>
      <c r="J7" s="33">
        <v>57090691.040000007</v>
      </c>
      <c r="K7" s="33">
        <v>60128739.784999989</v>
      </c>
      <c r="L7" s="14">
        <v>54365867.805999987</v>
      </c>
      <c r="M7" s="1"/>
      <c r="N7" s="128">
        <f t="shared" ref="N7:T7" si="0">C7/C26</f>
        <v>0.32652158243079221</v>
      </c>
      <c r="O7" s="19">
        <f t="shared" si="0"/>
        <v>0.33866384265840116</v>
      </c>
      <c r="P7" s="19">
        <f t="shared" si="0"/>
        <v>0.35128215295789383</v>
      </c>
      <c r="Q7" s="19">
        <f t="shared" si="0"/>
        <v>0.36067818128681806</v>
      </c>
      <c r="R7" s="206">
        <f t="shared" si="0"/>
        <v>0.22686829052615803</v>
      </c>
      <c r="S7" s="206">
        <f t="shared" si="0"/>
        <v>0.20557131612926036</v>
      </c>
      <c r="T7" s="206">
        <f t="shared" si="0"/>
        <v>0.3179700735555121</v>
      </c>
      <c r="U7" s="206">
        <f>J7/J26</f>
        <v>0.40595975825751301</v>
      </c>
      <c r="V7" s="206">
        <f>K7/K26</f>
        <v>0.42631642268059849</v>
      </c>
      <c r="W7" s="20">
        <f>L7/L26</f>
        <v>0.4068522979566076</v>
      </c>
      <c r="X7" s="1"/>
      <c r="Y7" s="61">
        <f>(L7-K7)/K7</f>
        <v>-9.584222120081147E-2</v>
      </c>
      <c r="Z7" s="97">
        <f>(W7-V7)/V7</f>
        <v>-4.5656521045105633E-2</v>
      </c>
      <c r="AC7" s="1"/>
    </row>
    <row r="8" spans="1:29" ht="20.100000000000001" customHeight="1">
      <c r="A8" s="22"/>
      <c r="B8" s="135" t="s">
        <v>64</v>
      </c>
      <c r="C8" s="9">
        <v>32620110</v>
      </c>
      <c r="D8" s="10">
        <v>34752906</v>
      </c>
      <c r="E8" s="10">
        <v>35348494</v>
      </c>
      <c r="F8" s="32">
        <v>37381333</v>
      </c>
      <c r="G8" s="32">
        <v>20886109</v>
      </c>
      <c r="H8" s="280">
        <v>18531059</v>
      </c>
      <c r="I8" s="32">
        <v>33010445.065000009</v>
      </c>
      <c r="J8" s="32">
        <v>38477557.593999997</v>
      </c>
      <c r="K8" s="32">
        <v>40908987.045999989</v>
      </c>
      <c r="L8" s="11">
        <v>36076158.353</v>
      </c>
      <c r="N8" s="74">
        <f t="shared" ref="N8:N15" si="1">C8/$C$7</f>
        <v>0.67885034521983378</v>
      </c>
      <c r="O8" s="16">
        <f t="shared" ref="O8:O15" si="2">D8/$D$7</f>
        <v>0.6619145367418986</v>
      </c>
      <c r="P8" s="16">
        <f t="shared" ref="P8:P15" si="3">E8/$E$7</f>
        <v>0.67539327236842095</v>
      </c>
      <c r="Q8" s="34">
        <f t="shared" ref="Q8:Q15" si="4">F8/$F$7</f>
        <v>0.67435483744397606</v>
      </c>
      <c r="R8" s="34">
        <f t="shared" ref="R8:R15" si="5">G8/$G$7</f>
        <v>0.66362959583179493</v>
      </c>
      <c r="S8" s="34">
        <f t="shared" ref="S8:S15" si="6">H8/$H$7</f>
        <v>0.65685398956090735</v>
      </c>
      <c r="T8" s="34">
        <f t="shared" ref="T8:T15" si="7">I8/$I$7</f>
        <v>0.66375473742481461</v>
      </c>
      <c r="U8" s="34">
        <f>J8/$J$7</f>
        <v>0.6739725320024782</v>
      </c>
      <c r="V8" s="34">
        <f t="shared" ref="V8:V15" si="8">K8/$K$7</f>
        <v>0.68035663465219254</v>
      </c>
      <c r="W8" s="17">
        <f t="shared" ref="W8:W15" si="9">L8/$L$7</f>
        <v>0.66358102627432947</v>
      </c>
      <c r="Y8" s="103">
        <f t="shared" ref="Y8:Y35" si="10">(L8-K8)/K8</f>
        <v>-0.11813611242844339</v>
      </c>
      <c r="Z8" s="104">
        <f t="shared" ref="Z8:Z35" si="11">(W8-V8)/V8</f>
        <v>-2.4657080600733742E-2</v>
      </c>
    </row>
    <row r="9" spans="1:29" ht="20.100000000000001" customHeight="1">
      <c r="A9" s="22"/>
      <c r="B9" s="135" t="s">
        <v>65</v>
      </c>
      <c r="C9" s="9">
        <v>5996156</v>
      </c>
      <c r="D9" s="10">
        <v>7229535</v>
      </c>
      <c r="E9" s="10">
        <v>7753878</v>
      </c>
      <c r="F9" s="32">
        <v>8773924</v>
      </c>
      <c r="G9" s="32">
        <v>4661254</v>
      </c>
      <c r="H9" s="281">
        <v>4596072</v>
      </c>
      <c r="I9" s="32">
        <v>7639548.521999998</v>
      </c>
      <c r="J9" s="32">
        <v>8071459.1340000005</v>
      </c>
      <c r="K9" s="32">
        <v>8343697.4020000007</v>
      </c>
      <c r="L9" s="11">
        <v>8784551.5729999989</v>
      </c>
      <c r="N9" s="74">
        <f t="shared" si="1"/>
        <v>0.1247847591743859</v>
      </c>
      <c r="O9" s="16">
        <f t="shared" si="2"/>
        <v>0.13769594722191986</v>
      </c>
      <c r="P9" s="16">
        <f t="shared" si="3"/>
        <v>0.14815106510522083</v>
      </c>
      <c r="Q9" s="34">
        <f t="shared" si="4"/>
        <v>0.15828055390014584</v>
      </c>
      <c r="R9" s="34">
        <f t="shared" si="5"/>
        <v>0.14810542777926408</v>
      </c>
      <c r="S9" s="34">
        <f t="shared" si="6"/>
        <v>0.16291288207053783</v>
      </c>
      <c r="T9" s="34">
        <f t="shared" si="7"/>
        <v>0.15361157698054315</v>
      </c>
      <c r="U9" s="34">
        <f t="shared" ref="U9:U15" si="12">J9/$J$7</f>
        <v>0.14137960124435725</v>
      </c>
      <c r="V9" s="34">
        <f t="shared" si="8"/>
        <v>0.13876388282598698</v>
      </c>
      <c r="W9" s="17">
        <f t="shared" si="9"/>
        <v>0.16158210891338901</v>
      </c>
      <c r="Y9" s="136">
        <f t="shared" si="10"/>
        <v>5.2836788028089873E-2</v>
      </c>
      <c r="Z9" s="100">
        <f t="shared" si="11"/>
        <v>0.16443923031482618</v>
      </c>
    </row>
    <row r="10" spans="1:29" ht="20.100000000000001" customHeight="1">
      <c r="A10" s="22"/>
      <c r="B10" s="135" t="s">
        <v>72</v>
      </c>
      <c r="C10" s="9">
        <v>34002</v>
      </c>
      <c r="D10" s="10">
        <v>46873</v>
      </c>
      <c r="E10" s="10">
        <v>70780</v>
      </c>
      <c r="F10" s="32">
        <v>43940</v>
      </c>
      <c r="G10" s="32">
        <v>37473</v>
      </c>
      <c r="H10" s="281">
        <v>26994</v>
      </c>
      <c r="I10" s="32">
        <v>14631.993</v>
      </c>
      <c r="J10" s="32">
        <v>14415.352999999997</v>
      </c>
      <c r="K10" s="32">
        <v>1890.3519999999999</v>
      </c>
      <c r="L10" s="11"/>
      <c r="N10" s="74">
        <f t="shared" si="1"/>
        <v>7.0760857146603083E-4</v>
      </c>
      <c r="O10" s="16">
        <f t="shared" si="2"/>
        <v>8.9275757488317708E-4</v>
      </c>
      <c r="P10" s="16">
        <f t="shared" si="3"/>
        <v>1.3523726305917541E-3</v>
      </c>
      <c r="Q10" s="34">
        <f t="shared" si="4"/>
        <v>7.9267241639800019E-4</v>
      </c>
      <c r="R10" s="34">
        <f t="shared" si="5"/>
        <v>1.19065699813234E-3</v>
      </c>
      <c r="S10" s="34">
        <f t="shared" si="6"/>
        <v>9.5683234262041545E-4</v>
      </c>
      <c r="T10" s="34">
        <f t="shared" si="7"/>
        <v>2.9421156402444657E-4</v>
      </c>
      <c r="U10" s="34">
        <f t="shared" si="12"/>
        <v>2.5249918572364149E-4</v>
      </c>
      <c r="V10" s="34">
        <f t="shared" si="8"/>
        <v>3.1438410430008318E-5</v>
      </c>
      <c r="W10" s="17">
        <f t="shared" si="9"/>
        <v>0</v>
      </c>
      <c r="Y10" s="136">
        <f t="shared" si="10"/>
        <v>-1</v>
      </c>
      <c r="Z10" s="100">
        <f t="shared" si="11"/>
        <v>-1</v>
      </c>
      <c r="AC10" s="1"/>
    </row>
    <row r="11" spans="1:29" ht="20.100000000000001" customHeight="1">
      <c r="A11" s="22"/>
      <c r="B11" s="135" t="s">
        <v>66</v>
      </c>
      <c r="C11" s="9">
        <v>7107973</v>
      </c>
      <c r="D11" s="10">
        <v>7808527</v>
      </c>
      <c r="E11" s="10">
        <v>6734725</v>
      </c>
      <c r="F11" s="32">
        <v>6959733</v>
      </c>
      <c r="G11" s="32">
        <v>4458809</v>
      </c>
      <c r="H11" s="281">
        <v>3837005</v>
      </c>
      <c r="I11" s="32">
        <v>6914799.7319999989</v>
      </c>
      <c r="J11" s="32">
        <v>7534659.2140000006</v>
      </c>
      <c r="K11" s="32">
        <v>8467682.4200000018</v>
      </c>
      <c r="L11" s="11">
        <v>7378356.054999995</v>
      </c>
      <c r="N11" s="74">
        <f t="shared" si="1"/>
        <v>0.14792255221896117</v>
      </c>
      <c r="O11" s="16">
        <f t="shared" si="2"/>
        <v>0.14872360693639858</v>
      </c>
      <c r="P11" s="16">
        <f t="shared" si="3"/>
        <v>0.12867840865445113</v>
      </c>
      <c r="Q11" s="34">
        <f t="shared" si="4"/>
        <v>0.12555276228026635</v>
      </c>
      <c r="R11" s="34">
        <f t="shared" si="5"/>
        <v>0.1416729949346319</v>
      </c>
      <c r="S11" s="34">
        <f t="shared" si="6"/>
        <v>0.13600690830541037</v>
      </c>
      <c r="T11" s="34">
        <f t="shared" si="7"/>
        <v>0.13903875186842582</v>
      </c>
      <c r="U11" s="34">
        <f t="shared" si="12"/>
        <v>0.13197701896305511</v>
      </c>
      <c r="V11" s="34">
        <f t="shared" si="8"/>
        <v>0.14082587545119965</v>
      </c>
      <c r="W11" s="17">
        <f t="shared" si="9"/>
        <v>0.13571669786140517</v>
      </c>
      <c r="Y11" s="136">
        <f t="shared" si="10"/>
        <v>-0.12864516061999484</v>
      </c>
      <c r="Z11" s="100">
        <f t="shared" si="11"/>
        <v>-3.6280105296167431E-2</v>
      </c>
    </row>
    <row r="12" spans="1:29" ht="20.100000000000001" customHeight="1">
      <c r="A12" s="22"/>
      <c r="B12" t="s">
        <v>67</v>
      </c>
      <c r="C12" s="9">
        <v>1961496</v>
      </c>
      <c r="D12" s="10">
        <v>2497849</v>
      </c>
      <c r="E12" s="10">
        <v>2289818</v>
      </c>
      <c r="F12" s="32">
        <v>1914368</v>
      </c>
      <c r="G12" s="32">
        <v>1185395</v>
      </c>
      <c r="H12" s="281">
        <v>997003</v>
      </c>
      <c r="I12" s="32">
        <v>1796065.412</v>
      </c>
      <c r="J12" s="32">
        <v>2555095.5450000009</v>
      </c>
      <c r="K12" s="32">
        <v>1999725.9809999994</v>
      </c>
      <c r="L12" s="11">
        <v>1715945.9579999999</v>
      </c>
      <c r="N12" s="74">
        <f t="shared" si="1"/>
        <v>4.0820286527155275E-2</v>
      </c>
      <c r="O12" s="16">
        <f t="shared" si="2"/>
        <v>4.7574800325653768E-2</v>
      </c>
      <c r="P12" s="16">
        <f t="shared" si="3"/>
        <v>4.3750878669629123E-2</v>
      </c>
      <c r="Q12" s="34">
        <f t="shared" si="4"/>
        <v>3.4534972881998333E-2</v>
      </c>
      <c r="R12" s="34">
        <f t="shared" si="5"/>
        <v>3.7664421111229029E-2</v>
      </c>
      <c r="S12" s="34">
        <f t="shared" si="6"/>
        <v>3.5339879828464919E-2</v>
      </c>
      <c r="T12" s="34">
        <f t="shared" si="7"/>
        <v>3.6114233649150326E-2</v>
      </c>
      <c r="U12" s="34">
        <f t="shared" si="12"/>
        <v>4.475502920799819E-2</v>
      </c>
      <c r="V12" s="34">
        <f t="shared" si="8"/>
        <v>3.3257407159211091E-2</v>
      </c>
      <c r="W12" s="17">
        <f t="shared" si="9"/>
        <v>3.1562927756864076E-2</v>
      </c>
      <c r="Y12" s="136">
        <f t="shared" si="10"/>
        <v>-0.14190945444339839</v>
      </c>
      <c r="Z12" s="100">
        <f t="shared" si="11"/>
        <v>-5.0950436221174455E-2</v>
      </c>
    </row>
    <row r="13" spans="1:29" ht="20.100000000000001" customHeight="1">
      <c r="A13" s="22"/>
      <c r="B13" s="135" t="s">
        <v>81</v>
      </c>
      <c r="C13" s="9">
        <v>0</v>
      </c>
      <c r="D13" s="10">
        <v>0</v>
      </c>
      <c r="E13" s="10">
        <v>0</v>
      </c>
      <c r="F13" s="32">
        <v>0</v>
      </c>
      <c r="G13" s="32">
        <v>0</v>
      </c>
      <c r="H13" s="281">
        <v>6760</v>
      </c>
      <c r="I13" s="32">
        <v>5641.3559999999989</v>
      </c>
      <c r="J13" s="32">
        <v>7866.3799999999992</v>
      </c>
      <c r="K13" s="32">
        <v>6696.1759999999995</v>
      </c>
      <c r="L13" s="11">
        <v>12647.785</v>
      </c>
      <c r="N13" s="74">
        <f t="shared" si="1"/>
        <v>0</v>
      </c>
      <c r="O13" s="16">
        <f t="shared" si="2"/>
        <v>0</v>
      </c>
      <c r="P13" s="16">
        <f t="shared" si="3"/>
        <v>0</v>
      </c>
      <c r="Q13" s="34">
        <f t="shared" si="4"/>
        <v>0</v>
      </c>
      <c r="R13" s="34">
        <f t="shared" si="5"/>
        <v>0</v>
      </c>
      <c r="S13" s="34">
        <f t="shared" si="6"/>
        <v>2.3961571594109833E-4</v>
      </c>
      <c r="T13" s="34">
        <f t="shared" si="7"/>
        <v>1.1343308953050315E-4</v>
      </c>
      <c r="U13" s="34">
        <f t="shared" si="12"/>
        <v>1.3778743708827242E-4</v>
      </c>
      <c r="V13" s="34">
        <f t="shared" si="8"/>
        <v>1.1136398374459963E-4</v>
      </c>
      <c r="W13" s="17">
        <f t="shared" si="9"/>
        <v>2.3264201438175425E-4</v>
      </c>
      <c r="Y13" s="136">
        <f t="shared" si="10"/>
        <v>0.88880713410161272</v>
      </c>
      <c r="Z13" s="100">
        <f t="shared" si="11"/>
        <v>1.0890238168499047</v>
      </c>
    </row>
    <row r="14" spans="1:29" ht="20.100000000000001" customHeight="1">
      <c r="A14" s="22"/>
      <c r="B14" t="s">
        <v>68</v>
      </c>
      <c r="C14" s="9">
        <v>0</v>
      </c>
      <c r="D14" s="10">
        <v>0</v>
      </c>
      <c r="E14" s="10">
        <v>0</v>
      </c>
      <c r="F14" s="32">
        <v>1164</v>
      </c>
      <c r="G14" s="32">
        <v>537</v>
      </c>
      <c r="H14" s="281">
        <v>0</v>
      </c>
      <c r="I14" s="32"/>
      <c r="J14" s="32">
        <v>296.35500000000002</v>
      </c>
      <c r="K14" s="32">
        <v>2479.4070000000002</v>
      </c>
      <c r="L14" s="11">
        <v>108869.95000000003</v>
      </c>
      <c r="N14" s="74">
        <f t="shared" si="1"/>
        <v>0</v>
      </c>
      <c r="O14" s="16">
        <f t="shared" si="2"/>
        <v>0</v>
      </c>
      <c r="P14" s="16">
        <f t="shared" si="3"/>
        <v>0</v>
      </c>
      <c r="Q14" s="34">
        <f t="shared" si="4"/>
        <v>2.0998422682914709E-5</v>
      </c>
      <c r="R14" s="34">
        <f t="shared" si="5"/>
        <v>1.7062493208365133E-5</v>
      </c>
      <c r="S14" s="34">
        <f t="shared" si="6"/>
        <v>0</v>
      </c>
      <c r="T14" s="34">
        <f t="shared" si="7"/>
        <v>0</v>
      </c>
      <c r="U14" s="34">
        <f t="shared" si="12"/>
        <v>5.1909513547902566E-6</v>
      </c>
      <c r="V14" s="34">
        <f t="shared" si="8"/>
        <v>4.1234973639319896E-5</v>
      </c>
      <c r="W14" s="17">
        <f t="shared" si="9"/>
        <v>2.0025423007776363E-3</v>
      </c>
      <c r="Y14" s="136">
        <f t="shared" si="10"/>
        <v>42.909672756429266</v>
      </c>
      <c r="Z14" s="100">
        <f t="shared" si="11"/>
        <v>47.564170752084536</v>
      </c>
      <c r="AC14" s="1"/>
    </row>
    <row r="15" spans="1:29" ht="20.100000000000001" customHeight="1" thickBot="1">
      <c r="A15" s="22"/>
      <c r="B15" t="s">
        <v>70</v>
      </c>
      <c r="C15" s="9">
        <v>332253</v>
      </c>
      <c r="D15" s="10">
        <v>167925</v>
      </c>
      <c r="E15" s="10">
        <v>139951</v>
      </c>
      <c r="F15" s="32">
        <v>358273</v>
      </c>
      <c r="G15" s="32">
        <v>242963</v>
      </c>
      <c r="H15" s="30">
        <v>216946</v>
      </c>
      <c r="I15" s="41">
        <v>351763.527</v>
      </c>
      <c r="J15" s="41">
        <v>429341.46500000008</v>
      </c>
      <c r="K15" s="41">
        <v>397581.00099999999</v>
      </c>
      <c r="L15" s="40">
        <v>289338.13199999998</v>
      </c>
      <c r="N15" s="74">
        <f t="shared" si="1"/>
        <v>6.9144482881978459E-3</v>
      </c>
      <c r="O15" s="16">
        <f t="shared" si="2"/>
        <v>3.1983511992459946E-3</v>
      </c>
      <c r="P15" s="16">
        <f t="shared" si="3"/>
        <v>2.6740025716861624E-3</v>
      </c>
      <c r="Q15" s="34">
        <f t="shared" si="4"/>
        <v>6.4632026545325613E-3</v>
      </c>
      <c r="R15" s="34">
        <f t="shared" si="5"/>
        <v>7.7198408517393262E-3</v>
      </c>
      <c r="S15" s="34">
        <f t="shared" si="6"/>
        <v>7.6898921761179764E-3</v>
      </c>
      <c r="T15" s="34">
        <f t="shared" si="7"/>
        <v>7.0730554235110448E-3</v>
      </c>
      <c r="U15" s="34">
        <f t="shared" si="12"/>
        <v>7.5203410079444722E-3</v>
      </c>
      <c r="V15" s="34">
        <f t="shared" si="8"/>
        <v>6.6121625435958745E-3</v>
      </c>
      <c r="W15" s="17">
        <f t="shared" si="9"/>
        <v>5.3220548788530091E-3</v>
      </c>
      <c r="Y15" s="105">
        <f t="shared" si="10"/>
        <v>-0.27225362562030475</v>
      </c>
      <c r="Z15" s="102">
        <f t="shared" si="11"/>
        <v>-0.19511130530092347</v>
      </c>
    </row>
    <row r="16" spans="1:29" ht="20.100000000000001" customHeight="1" thickBot="1">
      <c r="A16" s="5" t="s">
        <v>35</v>
      </c>
      <c r="B16" s="6"/>
      <c r="C16" s="12">
        <v>99111299</v>
      </c>
      <c r="D16" s="13">
        <v>102528037</v>
      </c>
      <c r="E16" s="13">
        <v>96652690</v>
      </c>
      <c r="F16" s="33">
        <v>98257557</v>
      </c>
      <c r="G16" s="33">
        <v>107253502</v>
      </c>
      <c r="H16" s="33">
        <v>109024423</v>
      </c>
      <c r="I16" s="33">
        <v>106674577.118</v>
      </c>
      <c r="J16" s="33">
        <v>83540713.622000009</v>
      </c>
      <c r="K16" s="33">
        <v>80913773.677000001</v>
      </c>
      <c r="L16" s="14">
        <v>79259696.25999999</v>
      </c>
      <c r="M16" s="1"/>
      <c r="N16" s="128">
        <f t="shared" ref="N16:U16" si="13">C16/C26</f>
        <v>0.67347841756920779</v>
      </c>
      <c r="O16" s="19">
        <f t="shared" si="13"/>
        <v>0.6613361573415989</v>
      </c>
      <c r="P16" s="19">
        <f t="shared" si="13"/>
        <v>0.64871784704210611</v>
      </c>
      <c r="Q16" s="19">
        <f t="shared" si="13"/>
        <v>0.63932181871318194</v>
      </c>
      <c r="R16" s="206">
        <f t="shared" si="13"/>
        <v>0.77313170947384202</v>
      </c>
      <c r="S16" s="206">
        <f t="shared" si="13"/>
        <v>0.79442868387073962</v>
      </c>
      <c r="T16" s="206">
        <f t="shared" si="13"/>
        <v>0.68202992644448779</v>
      </c>
      <c r="U16" s="206">
        <f t="shared" si="13"/>
        <v>0.59404024174248715</v>
      </c>
      <c r="V16" s="206">
        <f>K16/K26</f>
        <v>0.57368357731940156</v>
      </c>
      <c r="W16" s="20">
        <f>L16/L26</f>
        <v>0.59314770204339229</v>
      </c>
      <c r="X16" s="1"/>
      <c r="Y16" s="61">
        <f t="shared" si="10"/>
        <v>-2.0442470321591088E-2</v>
      </c>
      <c r="Z16" s="97">
        <f t="shared" si="11"/>
        <v>3.3928328251854364E-2</v>
      </c>
      <c r="AC16" s="24"/>
    </row>
    <row r="17" spans="1:29" ht="20.100000000000001" customHeight="1">
      <c r="A17" s="22"/>
      <c r="B17" t="s">
        <v>64</v>
      </c>
      <c r="C17" s="9">
        <v>51767055</v>
      </c>
      <c r="D17" s="10">
        <v>55509298</v>
      </c>
      <c r="E17" s="10">
        <v>53008030</v>
      </c>
      <c r="F17" s="32">
        <v>56579396</v>
      </c>
      <c r="G17" s="32">
        <v>63218136</v>
      </c>
      <c r="H17" s="32">
        <v>63144509</v>
      </c>
      <c r="I17" s="32">
        <v>61096224.103999987</v>
      </c>
      <c r="J17" s="32">
        <v>46768637.114000008</v>
      </c>
      <c r="K17" s="32">
        <v>45180672.873999983</v>
      </c>
      <c r="L17" s="11">
        <v>44785059.951999992</v>
      </c>
      <c r="N17" s="74">
        <f t="shared" ref="N17:N25" si="14">C17/$C$16</f>
        <v>0.5223123450334356</v>
      </c>
      <c r="O17" s="16">
        <f t="shared" ref="O17:O25" si="15">D17/$D$16</f>
        <v>0.54140603511213226</v>
      </c>
      <c r="P17" s="16">
        <f t="shared" ref="P17:P25" si="16">E17/$E$16</f>
        <v>0.54843822763753391</v>
      </c>
      <c r="Q17" s="34">
        <f t="shared" ref="Q17:Q25" si="17">F17/$F$16</f>
        <v>0.57582742465294556</v>
      </c>
      <c r="R17" s="34">
        <f t="shared" ref="R17:R25" si="18">G17/$G$16</f>
        <v>0.58942724313095152</v>
      </c>
      <c r="S17" s="34">
        <f t="shared" ref="S17:S25" si="19">H17/$H$16</f>
        <v>0.57917764903007096</v>
      </c>
      <c r="T17" s="34">
        <f t="shared" ref="T17:T25" si="20">I17/$I$16</f>
        <v>0.5727346266994553</v>
      </c>
      <c r="U17" s="34">
        <f>K17/$K$16</f>
        <v>0.55838049346650032</v>
      </c>
      <c r="V17" s="34">
        <f t="shared" ref="V17:V25" si="21">K17/$K$16</f>
        <v>0.55838049346650032</v>
      </c>
      <c r="W17" s="17">
        <f t="shared" ref="W17:W25" si="22">L17/$L$16</f>
        <v>0.56504203353352589</v>
      </c>
      <c r="Y17" s="103">
        <f t="shared" si="10"/>
        <v>-8.7562423672457833E-3</v>
      </c>
      <c r="Z17" s="104">
        <f t="shared" si="11"/>
        <v>1.1930108850454011E-2</v>
      </c>
      <c r="AC17" s="2"/>
    </row>
    <row r="18" spans="1:29" ht="20.100000000000001" customHeight="1">
      <c r="A18" s="22"/>
      <c r="B18" t="s">
        <v>65</v>
      </c>
      <c r="C18" s="9">
        <v>56768</v>
      </c>
      <c r="D18" s="10">
        <v>44015</v>
      </c>
      <c r="E18" s="10">
        <v>22043</v>
      </c>
      <c r="F18" s="32">
        <v>50944</v>
      </c>
      <c r="G18" s="32">
        <v>44500</v>
      </c>
      <c r="H18" s="32">
        <v>23703</v>
      </c>
      <c r="I18" s="32">
        <v>293499.55899999983</v>
      </c>
      <c r="J18" s="281">
        <v>214368.46699999998</v>
      </c>
      <c r="K18" s="32">
        <v>264010.35500000004</v>
      </c>
      <c r="L18" s="11">
        <v>213612.85699999999</v>
      </c>
      <c r="N18" s="74">
        <f t="shared" si="14"/>
        <v>5.7277021462507521E-4</v>
      </c>
      <c r="O18" s="16">
        <f t="shared" si="15"/>
        <v>4.2929720774815964E-4</v>
      </c>
      <c r="P18" s="16">
        <f t="shared" si="16"/>
        <v>2.2806400939280635E-4</v>
      </c>
      <c r="Q18" s="34">
        <f t="shared" si="17"/>
        <v>5.1847411594000857E-4</v>
      </c>
      <c r="R18" s="34">
        <f t="shared" si="18"/>
        <v>4.1490486716228622E-4</v>
      </c>
      <c r="S18" s="34">
        <f t="shared" si="19"/>
        <v>2.1741000179381826E-4</v>
      </c>
      <c r="T18" s="34">
        <f t="shared" si="20"/>
        <v>2.7513543238642515E-3</v>
      </c>
      <c r="U18" s="34">
        <f t="shared" ref="U18:U25" si="23">K18/$K$16</f>
        <v>3.2628604871885467E-3</v>
      </c>
      <c r="V18" s="34">
        <f t="shared" si="21"/>
        <v>3.2628604871885467E-3</v>
      </c>
      <c r="W18" s="17">
        <f t="shared" si="22"/>
        <v>2.695100625912997E-3</v>
      </c>
      <c r="Y18" s="136">
        <f t="shared" si="10"/>
        <v>-0.19089212618194482</v>
      </c>
      <c r="Z18" s="100">
        <f t="shared" si="11"/>
        <v>-0.17400678438591829</v>
      </c>
      <c r="AC18" s="2"/>
    </row>
    <row r="19" spans="1:29" ht="20.100000000000001" customHeight="1">
      <c r="A19" s="22"/>
      <c r="B19" t="s">
        <v>72</v>
      </c>
      <c r="C19" s="9">
        <v>0</v>
      </c>
      <c r="D19" s="10">
        <v>0</v>
      </c>
      <c r="E19" s="10">
        <v>0</v>
      </c>
      <c r="F19" s="32">
        <v>194</v>
      </c>
      <c r="G19" s="32">
        <v>2024</v>
      </c>
      <c r="H19" s="32">
        <v>142</v>
      </c>
      <c r="I19" s="32"/>
      <c r="J19" s="32"/>
      <c r="K19" s="32"/>
      <c r="L19" s="11"/>
      <c r="N19" s="74">
        <f t="shared" si="14"/>
        <v>0</v>
      </c>
      <c r="O19" s="16">
        <f t="shared" si="15"/>
        <v>0</v>
      </c>
      <c r="P19" s="16">
        <f t="shared" si="16"/>
        <v>0</v>
      </c>
      <c r="Q19" s="34">
        <f t="shared" si="17"/>
        <v>1.9744028441496871E-6</v>
      </c>
      <c r="R19" s="34">
        <f t="shared" si="18"/>
        <v>1.8871178677223986E-5</v>
      </c>
      <c r="S19" s="34">
        <f t="shared" si="19"/>
        <v>1.3024604587909629E-6</v>
      </c>
      <c r="T19" s="34">
        <f t="shared" si="20"/>
        <v>0</v>
      </c>
      <c r="U19" s="34">
        <f t="shared" si="23"/>
        <v>0</v>
      </c>
      <c r="V19" s="34">
        <f t="shared" si="21"/>
        <v>0</v>
      </c>
      <c r="W19" s="17">
        <f t="shared" si="22"/>
        <v>0</v>
      </c>
      <c r="Y19" s="136"/>
      <c r="Z19" s="100"/>
      <c r="AC19" s="24"/>
    </row>
    <row r="20" spans="1:29" ht="20.100000000000001" customHeight="1">
      <c r="A20" s="22"/>
      <c r="B20" t="s">
        <v>66</v>
      </c>
      <c r="C20" s="9">
        <v>17693535</v>
      </c>
      <c r="D20" s="10">
        <v>18328384</v>
      </c>
      <c r="E20" s="10">
        <v>17414147</v>
      </c>
      <c r="F20" s="32">
        <v>16488232</v>
      </c>
      <c r="G20" s="32">
        <v>17117968</v>
      </c>
      <c r="H20" s="32">
        <v>18013141</v>
      </c>
      <c r="I20" s="32">
        <v>18571027.471000008</v>
      </c>
      <c r="J20" s="32">
        <v>15061492.388999997</v>
      </c>
      <c r="K20" s="32">
        <v>14373198.644000003</v>
      </c>
      <c r="L20" s="11">
        <v>14509886.071999997</v>
      </c>
      <c r="N20" s="74">
        <f t="shared" si="14"/>
        <v>0.17852187569451591</v>
      </c>
      <c r="O20" s="16">
        <f t="shared" si="15"/>
        <v>0.1787646046515062</v>
      </c>
      <c r="P20" s="16">
        <f t="shared" si="16"/>
        <v>0.18017239871958038</v>
      </c>
      <c r="Q20" s="34">
        <f t="shared" si="17"/>
        <v>0.16780624822577259</v>
      </c>
      <c r="R20" s="34">
        <f t="shared" si="18"/>
        <v>0.15960288177816329</v>
      </c>
      <c r="S20" s="34">
        <f t="shared" si="19"/>
        <v>0.16522115416286129</v>
      </c>
      <c r="T20" s="34">
        <f t="shared" si="20"/>
        <v>0.17409047190744739</v>
      </c>
      <c r="U20" s="34">
        <f t="shared" si="23"/>
        <v>0.1776359943534018</v>
      </c>
      <c r="V20" s="34">
        <f t="shared" si="21"/>
        <v>0.1776359943534018</v>
      </c>
      <c r="W20" s="17">
        <f t="shared" si="22"/>
        <v>0.18306764669400713</v>
      </c>
      <c r="Y20" s="136">
        <f t="shared" si="10"/>
        <v>9.5098823432077911E-3</v>
      </c>
      <c r="Z20" s="100">
        <f t="shared" si="11"/>
        <v>3.0577430888242232E-2</v>
      </c>
      <c r="AC20" s="2"/>
    </row>
    <row r="21" spans="1:29" ht="20.100000000000001" customHeight="1">
      <c r="A21" s="22"/>
      <c r="B21" t="s">
        <v>67</v>
      </c>
      <c r="C21" s="9">
        <v>3892493</v>
      </c>
      <c r="D21" s="10">
        <v>4365663</v>
      </c>
      <c r="E21" s="10">
        <v>3695987</v>
      </c>
      <c r="F21" s="32">
        <v>3292943</v>
      </c>
      <c r="G21" s="32">
        <v>3731330</v>
      </c>
      <c r="H21" s="32">
        <v>4102757</v>
      </c>
      <c r="I21" s="32">
        <v>3787437.9240000001</v>
      </c>
      <c r="J21" s="32">
        <v>3710304.9160000007</v>
      </c>
      <c r="K21" s="32">
        <v>3784419.174000001</v>
      </c>
      <c r="L21" s="11">
        <v>3524871.4310000003</v>
      </c>
      <c r="N21" s="74">
        <f t="shared" si="14"/>
        <v>3.9273958058001039E-2</v>
      </c>
      <c r="O21" s="16">
        <f t="shared" si="15"/>
        <v>4.2580187115062E-2</v>
      </c>
      <c r="P21" s="16">
        <f t="shared" si="16"/>
        <v>3.823987723466362E-2</v>
      </c>
      <c r="Q21" s="34">
        <f t="shared" si="17"/>
        <v>3.3513381571251562E-2</v>
      </c>
      <c r="R21" s="34">
        <f t="shared" si="18"/>
        <v>3.4789819730082099E-2</v>
      </c>
      <c r="S21" s="34">
        <f t="shared" si="19"/>
        <v>3.7631540595266438E-2</v>
      </c>
      <c r="T21" s="34">
        <f t="shared" si="20"/>
        <v>3.5504597499462852E-2</v>
      </c>
      <c r="U21" s="34">
        <f t="shared" si="23"/>
        <v>4.677101316652265E-2</v>
      </c>
      <c r="V21" s="34">
        <f t="shared" si="21"/>
        <v>4.677101316652265E-2</v>
      </c>
      <c r="W21" s="17">
        <f t="shared" si="22"/>
        <v>4.4472431731723633E-2</v>
      </c>
      <c r="Y21" s="136">
        <f t="shared" si="10"/>
        <v>-6.8583243839151056E-2</v>
      </c>
      <c r="Z21" s="100">
        <f t="shared" si="11"/>
        <v>-4.9145427459849768E-2</v>
      </c>
      <c r="AC21" s="2"/>
    </row>
    <row r="22" spans="1:29" ht="20.100000000000001" customHeight="1">
      <c r="A22" s="22"/>
      <c r="B22" t="s">
        <v>81</v>
      </c>
      <c r="C22" s="9">
        <v>0</v>
      </c>
      <c r="D22" s="10">
        <v>0</v>
      </c>
      <c r="E22" s="10">
        <v>0</v>
      </c>
      <c r="F22" s="32">
        <v>0</v>
      </c>
      <c r="G22" s="32">
        <v>0</v>
      </c>
      <c r="H22" s="32">
        <v>14358</v>
      </c>
      <c r="I22" s="32">
        <v>19082.862000000005</v>
      </c>
      <c r="J22" s="32">
        <v>17326.764000000003</v>
      </c>
      <c r="K22" s="32">
        <v>19110.798999999995</v>
      </c>
      <c r="L22" s="11">
        <v>17809.621999999999</v>
      </c>
      <c r="N22" s="74">
        <f t="shared" si="14"/>
        <v>0</v>
      </c>
      <c r="O22" s="16">
        <f t="shared" si="15"/>
        <v>0</v>
      </c>
      <c r="P22" s="16">
        <f t="shared" si="16"/>
        <v>0</v>
      </c>
      <c r="Q22" s="34">
        <f t="shared" si="17"/>
        <v>0</v>
      </c>
      <c r="R22" s="34">
        <f t="shared" si="18"/>
        <v>0</v>
      </c>
      <c r="S22" s="34">
        <f t="shared" si="19"/>
        <v>1.3169526244592004E-4</v>
      </c>
      <c r="T22" s="34">
        <f t="shared" si="20"/>
        <v>1.7888856478794524E-4</v>
      </c>
      <c r="U22" s="34">
        <f t="shared" si="23"/>
        <v>2.3618721673133756E-4</v>
      </c>
      <c r="V22" s="34">
        <f t="shared" si="21"/>
        <v>2.3618721673133756E-4</v>
      </c>
      <c r="W22" s="17">
        <f t="shared" si="22"/>
        <v>2.2469959942286564E-4</v>
      </c>
      <c r="Y22" s="136">
        <f t="shared" si="10"/>
        <v>-6.8085954961903811E-2</v>
      </c>
      <c r="Z22" s="100">
        <f t="shared" si="11"/>
        <v>-4.8637760618260091E-2</v>
      </c>
      <c r="AC22" s="2"/>
    </row>
    <row r="23" spans="1:29" ht="20.100000000000001" customHeight="1">
      <c r="A23" s="22"/>
      <c r="B23" t="s">
        <v>68</v>
      </c>
      <c r="C23" s="9">
        <v>0</v>
      </c>
      <c r="D23" s="10">
        <v>0</v>
      </c>
      <c r="E23" s="10">
        <v>266</v>
      </c>
      <c r="F23" s="32">
        <v>221</v>
      </c>
      <c r="G23" s="32">
        <v>39</v>
      </c>
      <c r="H23" s="32">
        <v>1021</v>
      </c>
      <c r="I23" s="32">
        <v>1179.998</v>
      </c>
      <c r="J23" s="32">
        <v>9203.9009999999998</v>
      </c>
      <c r="K23" s="32">
        <v>15763.744000000004</v>
      </c>
      <c r="L23" s="11">
        <v>15530.079999999998</v>
      </c>
      <c r="N23" s="74">
        <f t="shared" si="14"/>
        <v>0</v>
      </c>
      <c r="O23" s="16">
        <f t="shared" si="15"/>
        <v>0</v>
      </c>
      <c r="P23" s="16">
        <f t="shared" si="16"/>
        <v>2.7521220568201463E-6</v>
      </c>
      <c r="Q23" s="34">
        <f t="shared" si="17"/>
        <v>2.2491908688509322E-6</v>
      </c>
      <c r="R23" s="34">
        <f t="shared" si="18"/>
        <v>3.6362449032200366E-7</v>
      </c>
      <c r="S23" s="34">
        <f t="shared" si="19"/>
        <v>9.3648741438420641E-6</v>
      </c>
      <c r="T23" s="34">
        <f t="shared" si="20"/>
        <v>1.106166091190335E-5</v>
      </c>
      <c r="U23" s="34">
        <f t="shared" si="23"/>
        <v>1.9482151534456116E-4</v>
      </c>
      <c r="V23" s="34">
        <f t="shared" si="21"/>
        <v>1.9482151534456116E-4</v>
      </c>
      <c r="W23" s="17">
        <f t="shared" si="22"/>
        <v>1.9593918135966371E-4</v>
      </c>
      <c r="Y23" s="136">
        <f t="shared" si="10"/>
        <v>-1.4822874565839566E-2</v>
      </c>
      <c r="Z23" s="100">
        <f t="shared" si="11"/>
        <v>5.7368715828220772E-3</v>
      </c>
      <c r="AC23" s="24"/>
    </row>
    <row r="24" spans="1:29" ht="20.100000000000001" customHeight="1">
      <c r="A24" s="22"/>
      <c r="B24" t="s">
        <v>82</v>
      </c>
      <c r="C24" s="9">
        <v>0</v>
      </c>
      <c r="D24" s="10">
        <v>0</v>
      </c>
      <c r="E24" s="10">
        <v>0</v>
      </c>
      <c r="F24" s="32">
        <v>0</v>
      </c>
      <c r="G24" s="32">
        <v>0</v>
      </c>
      <c r="H24" s="32">
        <v>0</v>
      </c>
      <c r="I24" s="32">
        <v>679.50199999999995</v>
      </c>
      <c r="J24" s="32"/>
      <c r="K24" s="32">
        <v>710.35900000000004</v>
      </c>
      <c r="L24" s="11">
        <v>217.3</v>
      </c>
      <c r="N24" s="74">
        <f t="shared" si="14"/>
        <v>0</v>
      </c>
      <c r="O24" s="16">
        <f t="shared" si="15"/>
        <v>0</v>
      </c>
      <c r="P24" s="16">
        <f t="shared" si="16"/>
        <v>0</v>
      </c>
      <c r="Q24" s="34">
        <f t="shared" si="17"/>
        <v>0</v>
      </c>
      <c r="R24" s="34">
        <f t="shared" si="18"/>
        <v>0</v>
      </c>
      <c r="S24" s="34">
        <f t="shared" si="19"/>
        <v>0</v>
      </c>
      <c r="T24" s="34">
        <f t="shared" si="20"/>
        <v>6.3698588582015805E-6</v>
      </c>
      <c r="U24" s="34">
        <f t="shared" si="23"/>
        <v>8.7792098640175251E-6</v>
      </c>
      <c r="V24" s="34">
        <f t="shared" si="21"/>
        <v>8.7792098640175251E-6</v>
      </c>
      <c r="W24" s="17">
        <f t="shared" si="22"/>
        <v>2.7416203979280812E-6</v>
      </c>
      <c r="Y24" s="136">
        <f t="shared" si="10"/>
        <v>-0.69409833619338956</v>
      </c>
      <c r="Z24" s="100">
        <f t="shared" si="11"/>
        <v>-0.68771444806611937</v>
      </c>
      <c r="AC24" s="24"/>
    </row>
    <row r="25" spans="1:29" ht="20.100000000000001" customHeight="1" thickBot="1">
      <c r="A25" s="22"/>
      <c r="B25" t="s">
        <v>70</v>
      </c>
      <c r="C25" s="29">
        <v>25701448</v>
      </c>
      <c r="D25" s="30">
        <v>24280677</v>
      </c>
      <c r="E25" s="30">
        <v>22512217</v>
      </c>
      <c r="F25" s="32">
        <v>21845627</v>
      </c>
      <c r="G25" s="32">
        <v>23139505</v>
      </c>
      <c r="H25" s="32">
        <v>23724792</v>
      </c>
      <c r="I25" s="32">
        <v>22905445.698000003</v>
      </c>
      <c r="J25" s="32">
        <v>17759380.070999995</v>
      </c>
      <c r="K25" s="32">
        <v>17276598.087000001</v>
      </c>
      <c r="L25" s="11">
        <v>16192926.246000005</v>
      </c>
      <c r="N25" s="74">
        <f t="shared" si="14"/>
        <v>0.25931905099942237</v>
      </c>
      <c r="O25" s="16">
        <f t="shared" si="15"/>
        <v>0.23681987591355133</v>
      </c>
      <c r="P25" s="16">
        <f t="shared" si="16"/>
        <v>0.23291868027677243</v>
      </c>
      <c r="Q25" s="34">
        <f t="shared" si="17"/>
        <v>0.2223302478403773</v>
      </c>
      <c r="R25" s="34">
        <f t="shared" si="18"/>
        <v>0.21574591569047322</v>
      </c>
      <c r="S25" s="34">
        <f t="shared" si="19"/>
        <v>0.21760988361295891</v>
      </c>
      <c r="T25" s="34">
        <f t="shared" si="20"/>
        <v>0.21472262948521215</v>
      </c>
      <c r="U25" s="34">
        <f t="shared" si="23"/>
        <v>0.21351862979431066</v>
      </c>
      <c r="V25" s="34">
        <f t="shared" si="21"/>
        <v>0.21351862979431066</v>
      </c>
      <c r="W25" s="17">
        <f t="shared" si="22"/>
        <v>0.20430214863404786</v>
      </c>
      <c r="Y25" s="105">
        <f t="shared" si="10"/>
        <v>-6.2724839435572624E-2</v>
      </c>
      <c r="Z25" s="102">
        <f t="shared" si="11"/>
        <v>-4.3164763510993555E-2</v>
      </c>
    </row>
    <row r="26" spans="1:29" ht="20.100000000000001" customHeight="1" thickBot="1">
      <c r="A26" s="71" t="s">
        <v>20</v>
      </c>
      <c r="B26" s="96"/>
      <c r="C26" s="134">
        <f t="shared" ref="C26:L33" si="24">C7+C16</f>
        <v>147163289</v>
      </c>
      <c r="D26" s="322">
        <f t="shared" si="24"/>
        <v>155031652</v>
      </c>
      <c r="E26" s="322">
        <f t="shared" si="24"/>
        <v>148990336</v>
      </c>
      <c r="F26" s="322">
        <f t="shared" si="24"/>
        <v>153690292</v>
      </c>
      <c r="G26" s="322">
        <f t="shared" si="24"/>
        <v>138726042</v>
      </c>
      <c r="H26" s="322">
        <f t="shared" si="24"/>
        <v>137236262</v>
      </c>
      <c r="I26" s="322">
        <f t="shared" si="24"/>
        <v>156407472.72500002</v>
      </c>
      <c r="J26" s="322">
        <f t="shared" si="24"/>
        <v>140631404.662</v>
      </c>
      <c r="K26" s="322">
        <f t="shared" si="24"/>
        <v>141042513.46199998</v>
      </c>
      <c r="L26" s="321">
        <f t="shared" si="24"/>
        <v>133625564.06599998</v>
      </c>
      <c r="N26" s="137">
        <f t="shared" ref="N26:W26" si="25">N7+N16</f>
        <v>1</v>
      </c>
      <c r="O26" s="140">
        <f t="shared" si="25"/>
        <v>1</v>
      </c>
      <c r="P26" s="140">
        <f t="shared" si="25"/>
        <v>1</v>
      </c>
      <c r="Q26" s="140">
        <f t="shared" si="25"/>
        <v>1</v>
      </c>
      <c r="R26" s="140">
        <f t="shared" si="25"/>
        <v>1</v>
      </c>
      <c r="S26" s="140">
        <f t="shared" si="25"/>
        <v>1</v>
      </c>
      <c r="T26" s="140">
        <f>T7+T16</f>
        <v>0.99999999999999989</v>
      </c>
      <c r="U26" s="140">
        <f>U7+U16</f>
        <v>1.0000000000000002</v>
      </c>
      <c r="V26" s="140">
        <f>V7+V16</f>
        <v>1</v>
      </c>
      <c r="W26" s="141">
        <f t="shared" si="25"/>
        <v>0.99999999999999989</v>
      </c>
      <c r="Y26" s="196">
        <f t="shared" si="10"/>
        <v>-5.2586622387428526E-2</v>
      </c>
      <c r="Z26" s="195">
        <f t="shared" si="11"/>
        <v>-1.1102230246251565E-16</v>
      </c>
      <c r="AC26" s="1"/>
    </row>
    <row r="27" spans="1:29" ht="20.100000000000001" customHeight="1">
      <c r="A27" s="22"/>
      <c r="B27" t="s">
        <v>64</v>
      </c>
      <c r="C27" s="9">
        <f t="shared" si="24"/>
        <v>84387165</v>
      </c>
      <c r="D27" s="10">
        <f t="shared" si="24"/>
        <v>90262204</v>
      </c>
      <c r="E27" s="10">
        <f t="shared" si="24"/>
        <v>88356524</v>
      </c>
      <c r="F27" s="10">
        <f t="shared" ref="F27:F33" si="26">F8+F17</f>
        <v>93960729</v>
      </c>
      <c r="G27" s="10">
        <f t="shared" ref="G27:H33" si="27">G8+G17</f>
        <v>84104245</v>
      </c>
      <c r="H27" s="10">
        <f t="shared" si="27"/>
        <v>81675568</v>
      </c>
      <c r="I27" s="10">
        <f t="shared" ref="I27:L33" si="28">I8+I17</f>
        <v>94106669.169</v>
      </c>
      <c r="J27" s="10">
        <f t="shared" ref="J27" si="29">J8+J17</f>
        <v>85246194.708000004</v>
      </c>
      <c r="K27" s="10">
        <f t="shared" ref="K27:K33" si="30">K8+K17</f>
        <v>86089659.919999972</v>
      </c>
      <c r="L27" s="203">
        <f t="shared" si="28"/>
        <v>80861218.304999992</v>
      </c>
      <c r="M27" s="2"/>
      <c r="N27" s="74">
        <f t="shared" ref="N27:N35" si="31">C27/$C$26</f>
        <v>0.57342538056484993</v>
      </c>
      <c r="O27" s="16">
        <f t="shared" ref="O27:O35" si="32">D27/$D$26</f>
        <v>0.58221790734707513</v>
      </c>
      <c r="P27" s="16">
        <f t="shared" ref="P27:P35" si="33">E27/$E$26</f>
        <v>0.59303526907946569</v>
      </c>
      <c r="Q27" s="34">
        <f t="shared" ref="Q27:Q35" si="34">F27/$F$26</f>
        <v>0.61136411270530999</v>
      </c>
      <c r="R27" s="34">
        <f t="shared" ref="R27:R35" si="35">G27/$G$26</f>
        <v>0.60626140404121098</v>
      </c>
      <c r="S27" s="34">
        <f t="shared" ref="S27:S35" si="36">H27/$H$26</f>
        <v>0.59514567658509965</v>
      </c>
      <c r="T27" s="34">
        <f t="shared" ref="T27:T35" si="37">I27/$I$26</f>
        <v>0.60167629800182865</v>
      </c>
      <c r="U27" s="34">
        <f>J27/$J$26</f>
        <v>0.60616755491338958</v>
      </c>
      <c r="V27" s="34">
        <f t="shared" ref="V27:V35" si="38">K27/$K$26</f>
        <v>0.61038092562916824</v>
      </c>
      <c r="W27" s="17">
        <f t="shared" ref="W27:W35" si="39">L27/$L$26</f>
        <v>0.60513284916845123</v>
      </c>
      <c r="Y27" s="103">
        <f t="shared" si="10"/>
        <v>-6.0732515610569061E-2</v>
      </c>
      <c r="Z27" s="104">
        <f t="shared" si="11"/>
        <v>-8.5980348342428944E-3</v>
      </c>
    </row>
    <row r="28" spans="1:29" ht="20.100000000000001" customHeight="1">
      <c r="A28" s="22"/>
      <c r="B28" t="s">
        <v>65</v>
      </c>
      <c r="C28" s="9">
        <f t="shared" si="24"/>
        <v>6052924</v>
      </c>
      <c r="D28" s="10">
        <f t="shared" si="24"/>
        <v>7273550</v>
      </c>
      <c r="E28" s="10">
        <f t="shared" si="24"/>
        <v>7775921</v>
      </c>
      <c r="F28" s="10">
        <f t="shared" si="26"/>
        <v>8824868</v>
      </c>
      <c r="G28" s="10">
        <f t="shared" si="27"/>
        <v>4705754</v>
      </c>
      <c r="H28" s="10">
        <f t="shared" si="27"/>
        <v>4619775</v>
      </c>
      <c r="I28" s="10">
        <f t="shared" si="28"/>
        <v>7933048.0809999974</v>
      </c>
      <c r="J28" s="10">
        <f t="shared" ref="J28" si="40">J9+J18</f>
        <v>8285827.6010000007</v>
      </c>
      <c r="K28" s="10">
        <f t="shared" si="30"/>
        <v>8607707.7570000011</v>
      </c>
      <c r="L28" s="11">
        <f t="shared" si="28"/>
        <v>8998164.4299999997</v>
      </c>
      <c r="M28" s="2"/>
      <c r="N28" s="74">
        <f t="shared" si="31"/>
        <v>4.1130665406642279E-2</v>
      </c>
      <c r="O28" s="16">
        <f t="shared" si="32"/>
        <v>4.691654837039342E-2</v>
      </c>
      <c r="P28" s="16">
        <f t="shared" si="33"/>
        <v>5.2190774306328166E-2</v>
      </c>
      <c r="Q28" s="34">
        <f t="shared" si="34"/>
        <v>5.7419814128533246E-2</v>
      </c>
      <c r="R28" s="34">
        <f t="shared" si="35"/>
        <v>3.3921201327145198E-2</v>
      </c>
      <c r="S28" s="34">
        <f t="shared" si="36"/>
        <v>3.366293232323684E-2</v>
      </c>
      <c r="T28" s="34">
        <f t="shared" si="37"/>
        <v>5.0720390418609367E-2</v>
      </c>
      <c r="U28" s="34">
        <f t="shared" ref="U28:U35" si="41">J28/$J$26</f>
        <v>5.8918757306837266E-2</v>
      </c>
      <c r="V28" s="34">
        <f t="shared" si="38"/>
        <v>6.1029171600228971E-2</v>
      </c>
      <c r="W28" s="17">
        <f t="shared" si="39"/>
        <v>6.7338645063123176E-2</v>
      </c>
      <c r="Y28" s="136">
        <f t="shared" si="10"/>
        <v>4.5361283633551512E-2</v>
      </c>
      <c r="Z28" s="100">
        <f t="shared" si="11"/>
        <v>0.10338455032987098</v>
      </c>
    </row>
    <row r="29" spans="1:29" ht="20.100000000000001" customHeight="1">
      <c r="A29" s="22"/>
      <c r="B29" t="s">
        <v>72</v>
      </c>
      <c r="C29" s="9">
        <f t="shared" si="24"/>
        <v>34002</v>
      </c>
      <c r="D29" s="10">
        <f t="shared" si="24"/>
        <v>46873</v>
      </c>
      <c r="E29" s="10">
        <f t="shared" si="24"/>
        <v>70780</v>
      </c>
      <c r="F29" s="10">
        <f t="shared" si="26"/>
        <v>44134</v>
      </c>
      <c r="G29" s="10">
        <f t="shared" si="27"/>
        <v>39497</v>
      </c>
      <c r="H29" s="10">
        <f t="shared" si="27"/>
        <v>27136</v>
      </c>
      <c r="I29" s="10">
        <f t="shared" si="28"/>
        <v>14631.993</v>
      </c>
      <c r="J29" s="10">
        <f t="shared" ref="J29" si="42">J10+J19</f>
        <v>14415.352999999997</v>
      </c>
      <c r="K29" s="10">
        <f t="shared" si="30"/>
        <v>1890.3519999999999</v>
      </c>
      <c r="L29" s="11">
        <f t="shared" si="28"/>
        <v>0</v>
      </c>
      <c r="M29" s="2"/>
      <c r="N29" s="74">
        <f t="shared" si="31"/>
        <v>2.3104947049668072E-4</v>
      </c>
      <c r="O29" s="16">
        <f t="shared" si="32"/>
        <v>3.0234471087233205E-4</v>
      </c>
      <c r="P29" s="16">
        <f t="shared" si="33"/>
        <v>4.7506436927560188E-4</v>
      </c>
      <c r="Q29" s="34">
        <f t="shared" si="34"/>
        <v>2.8716192431985229E-4</v>
      </c>
      <c r="R29" s="34">
        <f t="shared" si="35"/>
        <v>2.8471222439979942E-4</v>
      </c>
      <c r="S29" s="34">
        <f t="shared" si="36"/>
        <v>1.9773199593559317E-4</v>
      </c>
      <c r="T29" s="34">
        <f t="shared" si="37"/>
        <v>9.3550472653735524E-5</v>
      </c>
      <c r="U29" s="34">
        <f t="shared" si="41"/>
        <v>1.0250450839658838E-4</v>
      </c>
      <c r="V29" s="34">
        <f t="shared" si="38"/>
        <v>1.3402710669285564E-5</v>
      </c>
      <c r="W29" s="17">
        <f t="shared" si="39"/>
        <v>0</v>
      </c>
      <c r="Y29" s="136">
        <f t="shared" si="10"/>
        <v>-1</v>
      </c>
      <c r="Z29" s="100">
        <f t="shared" si="11"/>
        <v>-1</v>
      </c>
      <c r="AC29" s="1"/>
    </row>
    <row r="30" spans="1:29" ht="20.100000000000001" customHeight="1">
      <c r="A30" s="22"/>
      <c r="B30" t="s">
        <v>66</v>
      </c>
      <c r="C30" s="9">
        <f t="shared" si="24"/>
        <v>24801508</v>
      </c>
      <c r="D30" s="10">
        <f t="shared" si="24"/>
        <v>26136911</v>
      </c>
      <c r="E30" s="10">
        <f t="shared" si="24"/>
        <v>24148872</v>
      </c>
      <c r="F30" s="10">
        <f t="shared" si="26"/>
        <v>23447965</v>
      </c>
      <c r="G30" s="10">
        <f t="shared" si="27"/>
        <v>21576777</v>
      </c>
      <c r="H30" s="10">
        <f t="shared" si="27"/>
        <v>21850146</v>
      </c>
      <c r="I30" s="10">
        <f t="shared" si="28"/>
        <v>25485827.203000009</v>
      </c>
      <c r="J30" s="10">
        <f t="shared" ref="J30" si="43">J11+J20</f>
        <v>22596151.602999996</v>
      </c>
      <c r="K30" s="10">
        <f t="shared" si="30"/>
        <v>22840881.064000003</v>
      </c>
      <c r="L30" s="11">
        <f t="shared" si="28"/>
        <v>21888242.126999993</v>
      </c>
      <c r="M30" s="2"/>
      <c r="N30" s="74">
        <f t="shared" si="31"/>
        <v>0.16853053617196609</v>
      </c>
      <c r="O30" s="16">
        <f t="shared" si="32"/>
        <v>0.16859080492801559</v>
      </c>
      <c r="P30" s="16">
        <f t="shared" si="33"/>
        <v>0.16208347902510939</v>
      </c>
      <c r="Q30" s="34">
        <f t="shared" si="34"/>
        <v>0.15256633776191927</v>
      </c>
      <c r="R30" s="34">
        <f t="shared" si="35"/>
        <v>0.15553515900064388</v>
      </c>
      <c r="S30" s="34">
        <f t="shared" si="36"/>
        <v>0.15921554319222131</v>
      </c>
      <c r="T30" s="34">
        <f t="shared" si="37"/>
        <v>0.16294507390839247</v>
      </c>
      <c r="U30" s="34">
        <f t="shared" si="41"/>
        <v>0.16067642684298453</v>
      </c>
      <c r="V30" s="34">
        <f t="shared" si="38"/>
        <v>0.16194323614456749</v>
      </c>
      <c r="W30" s="17">
        <f t="shared" si="39"/>
        <v>0.16380280435103728</v>
      </c>
      <c r="Y30" s="136">
        <f t="shared" si="10"/>
        <v>-4.1707626528535477E-2</v>
      </c>
      <c r="Z30" s="100">
        <f t="shared" si="11"/>
        <v>1.148283960936625E-2</v>
      </c>
    </row>
    <row r="31" spans="1:29" ht="20.100000000000001" customHeight="1">
      <c r="A31" s="22"/>
      <c r="B31" t="s">
        <v>67</v>
      </c>
      <c r="C31" s="9">
        <f t="shared" si="24"/>
        <v>5853989</v>
      </c>
      <c r="D31" s="10">
        <f t="shared" si="24"/>
        <v>6863512</v>
      </c>
      <c r="E31" s="10">
        <f t="shared" si="24"/>
        <v>5985805</v>
      </c>
      <c r="F31" s="10">
        <f t="shared" si="26"/>
        <v>5207311</v>
      </c>
      <c r="G31" s="10">
        <f t="shared" si="27"/>
        <v>4916725</v>
      </c>
      <c r="H31" s="10">
        <f t="shared" si="27"/>
        <v>5099760</v>
      </c>
      <c r="I31" s="10">
        <f t="shared" si="28"/>
        <v>5583503.3360000001</v>
      </c>
      <c r="J31" s="10">
        <f t="shared" ref="J31" si="44">J12+J21</f>
        <v>6265400.4610000011</v>
      </c>
      <c r="K31" s="10">
        <f t="shared" si="30"/>
        <v>5784145.1550000003</v>
      </c>
      <c r="L31" s="11">
        <f t="shared" si="28"/>
        <v>5240817.3890000004</v>
      </c>
      <c r="M31" s="2"/>
      <c r="N31" s="74">
        <f t="shared" si="31"/>
        <v>3.9778867676707061E-2</v>
      </c>
      <c r="O31" s="16">
        <f t="shared" si="32"/>
        <v>4.4271682017553424E-2</v>
      </c>
      <c r="P31" s="16">
        <f t="shared" si="33"/>
        <v>4.0175793683692347E-2</v>
      </c>
      <c r="Q31" s="34">
        <f t="shared" si="34"/>
        <v>3.3881847267230127E-2</v>
      </c>
      <c r="R31" s="34">
        <f t="shared" si="35"/>
        <v>3.5441975631367036E-2</v>
      </c>
      <c r="S31" s="34">
        <f t="shared" si="36"/>
        <v>3.7160440875313262E-2</v>
      </c>
      <c r="T31" s="34">
        <f t="shared" si="37"/>
        <v>3.5698443550821073E-2</v>
      </c>
      <c r="U31" s="34">
        <f t="shared" si="41"/>
        <v>4.4551929748967191E-2</v>
      </c>
      <c r="V31" s="34">
        <f t="shared" si="38"/>
        <v>4.1009940995970544E-2</v>
      </c>
      <c r="W31" s="17">
        <f t="shared" si="39"/>
        <v>3.9220170374072057E-2</v>
      </c>
      <c r="Y31" s="136">
        <f t="shared" si="10"/>
        <v>-9.39339783909693E-2</v>
      </c>
      <c r="Z31" s="100">
        <f t="shared" si="11"/>
        <v>-4.3642360326105863E-2</v>
      </c>
    </row>
    <row r="32" spans="1:29" ht="20.100000000000001" customHeight="1">
      <c r="A32" s="22"/>
      <c r="B32" t="s">
        <v>81</v>
      </c>
      <c r="C32" s="9">
        <f t="shared" si="24"/>
        <v>0</v>
      </c>
      <c r="D32" s="10">
        <f t="shared" si="24"/>
        <v>0</v>
      </c>
      <c r="E32" s="10">
        <f t="shared" si="24"/>
        <v>0</v>
      </c>
      <c r="F32" s="10">
        <f t="shared" si="26"/>
        <v>0</v>
      </c>
      <c r="G32" s="10">
        <f t="shared" si="27"/>
        <v>0</v>
      </c>
      <c r="H32" s="10">
        <f t="shared" si="27"/>
        <v>21118</v>
      </c>
      <c r="I32" s="10">
        <f t="shared" si="28"/>
        <v>24724.218000000004</v>
      </c>
      <c r="J32" s="10">
        <f t="shared" ref="J32" si="45">J13+J22</f>
        <v>25193.144</v>
      </c>
      <c r="K32" s="10">
        <f t="shared" si="30"/>
        <v>25806.974999999995</v>
      </c>
      <c r="L32" s="11">
        <f t="shared" si="28"/>
        <v>30457.406999999999</v>
      </c>
      <c r="M32" s="2"/>
      <c r="N32" s="74">
        <f t="shared" si="31"/>
        <v>0</v>
      </c>
      <c r="O32" s="16">
        <f t="shared" si="32"/>
        <v>0</v>
      </c>
      <c r="P32" s="16">
        <f t="shared" si="33"/>
        <v>0</v>
      </c>
      <c r="Q32" s="34">
        <f t="shared" si="34"/>
        <v>0</v>
      </c>
      <c r="R32" s="34">
        <f t="shared" si="35"/>
        <v>0</v>
      </c>
      <c r="S32" s="34">
        <f t="shared" si="36"/>
        <v>1.5388061210819048E-4</v>
      </c>
      <c r="T32" s="34">
        <f t="shared" si="37"/>
        <v>1.5807568250572536E-4</v>
      </c>
      <c r="U32" s="34">
        <f t="shared" si="41"/>
        <v>1.7914308728232049E-4</v>
      </c>
      <c r="V32" s="34">
        <f t="shared" si="38"/>
        <v>1.8297302257700457E-4</v>
      </c>
      <c r="W32" s="17">
        <f t="shared" si="39"/>
        <v>2.2793098920021438E-4</v>
      </c>
      <c r="Y32" s="136">
        <f t="shared" si="10"/>
        <v>0.18020058530687943</v>
      </c>
      <c r="Z32" s="100">
        <f t="shared" si="11"/>
        <v>0.24570817047244856</v>
      </c>
    </row>
    <row r="33" spans="1:29" ht="20.100000000000001" customHeight="1">
      <c r="A33" s="22"/>
      <c r="B33" t="s">
        <v>68</v>
      </c>
      <c r="C33" s="9">
        <f t="shared" si="24"/>
        <v>0</v>
      </c>
      <c r="D33" s="10">
        <f t="shared" si="24"/>
        <v>0</v>
      </c>
      <c r="E33" s="10">
        <f t="shared" si="24"/>
        <v>266</v>
      </c>
      <c r="F33" s="10">
        <f t="shared" si="26"/>
        <v>1385</v>
      </c>
      <c r="G33" s="10">
        <f t="shared" si="27"/>
        <v>576</v>
      </c>
      <c r="H33" s="10">
        <f t="shared" si="27"/>
        <v>1021</v>
      </c>
      <c r="I33" s="10">
        <f t="shared" si="28"/>
        <v>1179.998</v>
      </c>
      <c r="J33" s="10">
        <f t="shared" ref="J33" si="46">J14+J23</f>
        <v>9500.2559999999994</v>
      </c>
      <c r="K33" s="10">
        <f t="shared" si="30"/>
        <v>18243.151000000005</v>
      </c>
      <c r="L33" s="11">
        <f t="shared" si="28"/>
        <v>124400.03000000003</v>
      </c>
      <c r="M33" s="2"/>
      <c r="N33" s="74">
        <f t="shared" si="31"/>
        <v>0</v>
      </c>
      <c r="O33" s="16">
        <f t="shared" si="32"/>
        <v>0</v>
      </c>
      <c r="P33" s="16">
        <f t="shared" si="33"/>
        <v>1.7853506954974583E-6</v>
      </c>
      <c r="Q33" s="34">
        <f t="shared" si="34"/>
        <v>9.0116297000724035E-6</v>
      </c>
      <c r="R33" s="34">
        <f t="shared" si="35"/>
        <v>4.1520682901051841E-6</v>
      </c>
      <c r="S33" s="34">
        <f t="shared" si="36"/>
        <v>7.4397246407075704E-6</v>
      </c>
      <c r="T33" s="34">
        <f t="shared" si="37"/>
        <v>7.5443837780993074E-6</v>
      </c>
      <c r="U33" s="34">
        <f t="shared" si="41"/>
        <v>6.755429928921888E-5</v>
      </c>
      <c r="V33" s="34">
        <f t="shared" si="38"/>
        <v>1.2934505031289816E-4</v>
      </c>
      <c r="W33" s="17">
        <f t="shared" si="39"/>
        <v>9.3095981199044144E-4</v>
      </c>
      <c r="Y33" s="136">
        <f t="shared" si="10"/>
        <v>5.8189990862872314</v>
      </c>
      <c r="Z33" s="100">
        <f t="shared" si="11"/>
        <v>6.1974908180742885</v>
      </c>
      <c r="AC33" s="1"/>
    </row>
    <row r="34" spans="1:29" ht="20.100000000000001" customHeight="1">
      <c r="A34" s="22"/>
      <c r="B34" t="s">
        <v>82</v>
      </c>
      <c r="C34" s="73">
        <f>C24</f>
        <v>0</v>
      </c>
      <c r="D34" s="10">
        <f t="shared" ref="D34:L34" si="47">D24</f>
        <v>0</v>
      </c>
      <c r="E34" s="10">
        <f t="shared" si="47"/>
        <v>0</v>
      </c>
      <c r="F34" s="10">
        <f t="shared" si="47"/>
        <v>0</v>
      </c>
      <c r="G34" s="10">
        <f t="shared" si="47"/>
        <v>0</v>
      </c>
      <c r="H34" s="10">
        <f t="shared" si="47"/>
        <v>0</v>
      </c>
      <c r="I34" s="10">
        <f t="shared" si="47"/>
        <v>679.50199999999995</v>
      </c>
      <c r="J34" s="10">
        <f t="shared" ref="J34" si="48">J24</f>
        <v>0</v>
      </c>
      <c r="K34" s="10">
        <f>K24</f>
        <v>710.35900000000004</v>
      </c>
      <c r="L34" s="11">
        <f t="shared" si="47"/>
        <v>217.3</v>
      </c>
      <c r="M34" s="2"/>
      <c r="N34" s="74">
        <f t="shared" si="31"/>
        <v>0</v>
      </c>
      <c r="O34" s="16">
        <f t="shared" si="32"/>
        <v>0</v>
      </c>
      <c r="P34" s="16">
        <f t="shared" si="33"/>
        <v>0</v>
      </c>
      <c r="Q34" s="34">
        <f t="shared" si="34"/>
        <v>0</v>
      </c>
      <c r="R34" s="34">
        <f t="shared" si="35"/>
        <v>0</v>
      </c>
      <c r="S34" s="34">
        <f t="shared" si="36"/>
        <v>0</v>
      </c>
      <c r="T34" s="34">
        <f t="shared" si="37"/>
        <v>4.3444343685209935E-6</v>
      </c>
      <c r="U34" s="34">
        <f t="shared" si="41"/>
        <v>0</v>
      </c>
      <c r="V34" s="34">
        <f t="shared" si="38"/>
        <v>5.0364885208273511E-6</v>
      </c>
      <c r="W34" s="17">
        <f t="shared" si="39"/>
        <v>1.6261858389063321E-6</v>
      </c>
      <c r="Y34" s="136">
        <f t="shared" si="10"/>
        <v>-0.69409833619338956</v>
      </c>
      <c r="Z34" s="100">
        <f t="shared" si="11"/>
        <v>-0.67711912135179519</v>
      </c>
      <c r="AC34" s="1"/>
    </row>
    <row r="35" spans="1:29" ht="20.100000000000001" customHeight="1" thickBot="1">
      <c r="A35" s="28"/>
      <c r="B35" s="23" t="s">
        <v>70</v>
      </c>
      <c r="C35" s="182">
        <f t="shared" ref="C35:D35" si="49">C15+C25</f>
        <v>26033701</v>
      </c>
      <c r="D35" s="301">
        <f t="shared" si="49"/>
        <v>24448602</v>
      </c>
      <c r="E35" s="301">
        <f t="shared" ref="E35:L35" si="50">E15+E25</f>
        <v>22652168</v>
      </c>
      <c r="F35" s="301">
        <f t="shared" si="50"/>
        <v>22203900</v>
      </c>
      <c r="G35" s="301">
        <f t="shared" si="50"/>
        <v>23382468</v>
      </c>
      <c r="H35" s="301">
        <f t="shared" si="50"/>
        <v>23941738</v>
      </c>
      <c r="I35" s="301">
        <f t="shared" si="50"/>
        <v>23257209.225000001</v>
      </c>
      <c r="J35" s="301">
        <f t="shared" ref="J35" si="51">J15+J25</f>
        <v>18188721.535999995</v>
      </c>
      <c r="K35" s="301">
        <f>K15+K25</f>
        <v>17674179.088</v>
      </c>
      <c r="L35" s="304">
        <f t="shared" si="50"/>
        <v>16482264.378000004</v>
      </c>
      <c r="M35" s="2"/>
      <c r="N35" s="138">
        <f t="shared" si="31"/>
        <v>0.17690350070933791</v>
      </c>
      <c r="O35" s="77">
        <f t="shared" si="32"/>
        <v>0.15770071262609006</v>
      </c>
      <c r="P35" s="77">
        <f t="shared" si="33"/>
        <v>0.15203783418543335</v>
      </c>
      <c r="Q35" s="160">
        <f t="shared" si="34"/>
        <v>0.14447171458298746</v>
      </c>
      <c r="R35" s="77">
        <f t="shared" si="35"/>
        <v>0.16855139570694305</v>
      </c>
      <c r="S35" s="77">
        <f t="shared" si="36"/>
        <v>0.17445635469144447</v>
      </c>
      <c r="T35" s="77">
        <f t="shared" si="37"/>
        <v>0.14869627914704225</v>
      </c>
      <c r="U35" s="77">
        <f t="shared" si="41"/>
        <v>0.12933612929285324</v>
      </c>
      <c r="V35" s="77">
        <f t="shared" si="38"/>
        <v>0.12531100484650551</v>
      </c>
      <c r="W35" s="90">
        <f t="shared" si="39"/>
        <v>0.12334664024212559</v>
      </c>
      <c r="Y35" s="105">
        <f t="shared" si="10"/>
        <v>-6.743819354016016E-2</v>
      </c>
      <c r="Z35" s="102">
        <f t="shared" si="11"/>
        <v>-1.5675914551847095E-2</v>
      </c>
    </row>
    <row r="36" spans="1:29" ht="20.100000000000001" customHeight="1">
      <c r="C36" s="2"/>
      <c r="D36" s="2"/>
      <c r="E36" s="2"/>
      <c r="F36" s="2"/>
      <c r="G36" s="2"/>
      <c r="H36" s="2"/>
      <c r="I36" s="2"/>
      <c r="J36" s="2"/>
      <c r="K36" s="2"/>
      <c r="N36" s="157"/>
    </row>
    <row r="37" spans="1:29" ht="19.5" customHeight="1"/>
    <row r="38" spans="1:29">
      <c r="A38" s="1" t="s">
        <v>22</v>
      </c>
      <c r="N38" s="1" t="s">
        <v>24</v>
      </c>
      <c r="Y38" s="1" t="str">
        <f>Y3</f>
        <v>VARIAÇÃO (JAN-DEZ)</v>
      </c>
    </row>
    <row r="39" spans="1:29" ht="15.75" thickBot="1"/>
    <row r="40" spans="1:29" ht="24" customHeight="1">
      <c r="A40" s="378" t="s">
        <v>78</v>
      </c>
      <c r="B40" s="469"/>
      <c r="C40" s="382">
        <v>2016</v>
      </c>
      <c r="D40" s="376">
        <v>2017</v>
      </c>
      <c r="E40" s="376">
        <v>2018</v>
      </c>
      <c r="F40" s="376">
        <v>2019</v>
      </c>
      <c r="G40" s="376">
        <v>2020</v>
      </c>
      <c r="H40" s="376">
        <v>2021</v>
      </c>
      <c r="I40" s="376">
        <v>2022</v>
      </c>
      <c r="J40" s="376">
        <v>2023</v>
      </c>
      <c r="K40" s="376">
        <v>2024</v>
      </c>
      <c r="L40" s="390">
        <v>2025</v>
      </c>
      <c r="N40" s="388">
        <v>2016</v>
      </c>
      <c r="O40" s="376">
        <v>2017</v>
      </c>
      <c r="P40" s="376">
        <v>2018</v>
      </c>
      <c r="Q40" s="376">
        <v>2019</v>
      </c>
      <c r="R40" s="376">
        <v>2020</v>
      </c>
      <c r="S40" s="376">
        <v>2021</v>
      </c>
      <c r="T40" s="376">
        <v>2022</v>
      </c>
      <c r="U40" s="376">
        <v>2023</v>
      </c>
      <c r="V40" s="376">
        <v>2024</v>
      </c>
      <c r="W40" s="441">
        <v>2025</v>
      </c>
      <c r="Y40" s="474" t="s">
        <v>87</v>
      </c>
      <c r="Z40" s="475"/>
    </row>
    <row r="41" spans="1:29" ht="20.25" customHeight="1" thickBot="1">
      <c r="A41" s="445"/>
      <c r="B41" s="470"/>
      <c r="C41" s="383"/>
      <c r="D41" s="377"/>
      <c r="E41" s="377"/>
      <c r="F41" s="377"/>
      <c r="G41" s="377"/>
      <c r="H41" s="377"/>
      <c r="I41" s="377"/>
      <c r="J41" s="377"/>
      <c r="K41" s="377"/>
      <c r="L41" s="391"/>
      <c r="N41" s="389"/>
      <c r="O41" s="377"/>
      <c r="P41" s="377"/>
      <c r="Q41" s="377"/>
      <c r="R41" s="377"/>
      <c r="S41" s="377"/>
      <c r="T41" s="377"/>
      <c r="U41" s="377"/>
      <c r="V41" s="377"/>
      <c r="W41" s="463"/>
      <c r="Y41" s="124" t="s">
        <v>1</v>
      </c>
      <c r="Z41" s="35" t="s">
        <v>37</v>
      </c>
    </row>
    <row r="42" spans="1:29" ht="19.5" customHeight="1" thickBot="1">
      <c r="A42" s="5" t="s">
        <v>36</v>
      </c>
      <c r="B42" s="6"/>
      <c r="C42" s="12">
        <v>209541598</v>
      </c>
      <c r="D42" s="13">
        <v>229381261</v>
      </c>
      <c r="E42" s="13">
        <v>222717428</v>
      </c>
      <c r="F42" s="33">
        <v>237232488</v>
      </c>
      <c r="G42" s="33">
        <v>134437905</v>
      </c>
      <c r="H42" s="33">
        <v>122048204</v>
      </c>
      <c r="I42" s="33">
        <v>226965679.11500001</v>
      </c>
      <c r="J42" s="33">
        <v>262560575.449</v>
      </c>
      <c r="K42" s="33">
        <v>286326595.00699997</v>
      </c>
      <c r="L42" s="14">
        <v>262486499.60100001</v>
      </c>
      <c r="M42" s="1"/>
      <c r="N42" s="128">
        <f t="shared" ref="N42:U42" si="52">C42/C61</f>
        <v>0.64469468516788675</v>
      </c>
      <c r="O42" s="19">
        <f t="shared" si="52"/>
        <v>0.65202228069943247</v>
      </c>
      <c r="P42" s="19">
        <f t="shared" si="52"/>
        <v>0.6319365208121398</v>
      </c>
      <c r="Q42" s="19">
        <f t="shared" si="52"/>
        <v>0.64386421520260562</v>
      </c>
      <c r="R42" s="19">
        <f t="shared" si="52"/>
        <v>0.48409786470985144</v>
      </c>
      <c r="S42" s="19">
        <f t="shared" si="52"/>
        <v>0.45557635531014251</v>
      </c>
      <c r="T42" s="19">
        <f t="shared" si="52"/>
        <v>0.59957444283645567</v>
      </c>
      <c r="U42" s="19">
        <f t="shared" si="52"/>
        <v>0.67678125609520734</v>
      </c>
      <c r="V42" s="19">
        <f>K42/K61</f>
        <v>0.70201554153770818</v>
      </c>
      <c r="W42" s="20">
        <f>L42/L61</f>
        <v>0.68484427560239147</v>
      </c>
      <c r="X42" s="1"/>
      <c r="Y42" s="61">
        <f>(L42-K42)/K42</f>
        <v>-8.3261896805000346E-2</v>
      </c>
      <c r="Z42" s="97">
        <f>(W42-V42)</f>
        <v>-1.7171265935316704E-2</v>
      </c>
    </row>
    <row r="43" spans="1:29" ht="19.5" customHeight="1">
      <c r="A43" s="22"/>
      <c r="B43" s="135" t="s">
        <v>64</v>
      </c>
      <c r="C43" s="9">
        <v>132183304</v>
      </c>
      <c r="D43" s="10">
        <v>140122384</v>
      </c>
      <c r="E43" s="10">
        <v>140440479</v>
      </c>
      <c r="F43" s="32">
        <v>149905730</v>
      </c>
      <c r="G43" s="32">
        <v>84697491</v>
      </c>
      <c r="H43" s="32">
        <v>75095465</v>
      </c>
      <c r="I43" s="32">
        <v>139818230.553</v>
      </c>
      <c r="J43" s="32">
        <v>162226353.40099999</v>
      </c>
      <c r="K43" s="32">
        <v>173612679.03899994</v>
      </c>
      <c r="L43" s="11">
        <v>153598482.95100001</v>
      </c>
      <c r="N43" s="74">
        <f t="shared" ref="N43:N50" si="53">C43/$C$42</f>
        <v>0.63082130355806487</v>
      </c>
      <c r="O43" s="16">
        <f t="shared" ref="O43:O50" si="54">D43/$D$42</f>
        <v>0.6108711033723021</v>
      </c>
      <c r="P43" s="16">
        <f t="shared" ref="P43:P50" si="55">E43/$E$42</f>
        <v>0.63057696140420583</v>
      </c>
      <c r="Q43" s="34">
        <f t="shared" ref="Q43:S50" si="56">F43/$F$42</f>
        <v>0.63189376490457749</v>
      </c>
      <c r="R43" s="34">
        <f t="shared" si="56"/>
        <v>0.35702315359100395</v>
      </c>
      <c r="S43" s="34">
        <f t="shared" si="56"/>
        <v>0.31654798056158312</v>
      </c>
      <c r="T43" s="34">
        <f t="shared" ref="T43:T50" si="57">I43/$I$42</f>
        <v>0.61603248164298996</v>
      </c>
      <c r="U43" s="34">
        <f>J43/$J$42</f>
        <v>0.6178625756116648</v>
      </c>
      <c r="V43" s="34">
        <f t="shared" ref="V43:V50" si="58">K43/$K$42</f>
        <v>0.60634492941445262</v>
      </c>
      <c r="W43" s="17">
        <f t="shared" ref="W43:W50" si="59">L43/$L$42</f>
        <v>0.5851671731097855</v>
      </c>
      <c r="Y43" s="103">
        <f t="shared" ref="Y43:Y70" si="60">(L43-K43)/K43</f>
        <v>-0.11528072833611419</v>
      </c>
      <c r="Z43" s="104">
        <f t="shared" ref="Z43:Z70" si="61">(W43-V43)</f>
        <v>-2.1177756304667117E-2</v>
      </c>
    </row>
    <row r="44" spans="1:29" ht="19.5" customHeight="1">
      <c r="A44" s="22"/>
      <c r="B44" s="135" t="s">
        <v>65</v>
      </c>
      <c r="C44" s="9">
        <v>28920922</v>
      </c>
      <c r="D44" s="10">
        <v>35755277</v>
      </c>
      <c r="E44" s="10">
        <v>35929448</v>
      </c>
      <c r="F44" s="32">
        <v>39169486</v>
      </c>
      <c r="G44" s="32">
        <v>19125156</v>
      </c>
      <c r="H44" s="32">
        <v>19161774</v>
      </c>
      <c r="I44" s="32">
        <v>34058710.396999992</v>
      </c>
      <c r="J44" s="32">
        <v>37895594.596999995</v>
      </c>
      <c r="K44" s="32">
        <v>40596499.169000007</v>
      </c>
      <c r="L44" s="11">
        <v>42849697.534000002</v>
      </c>
      <c r="N44" s="74">
        <f t="shared" si="53"/>
        <v>0.13801995535034528</v>
      </c>
      <c r="O44" s="16">
        <f t="shared" si="54"/>
        <v>0.15587706181456557</v>
      </c>
      <c r="P44" s="16">
        <f t="shared" si="55"/>
        <v>0.16132301958874992</v>
      </c>
      <c r="Q44" s="34">
        <f t="shared" si="56"/>
        <v>0.16511012606334086</v>
      </c>
      <c r="R44" s="34">
        <f t="shared" si="56"/>
        <v>8.0617777780925187E-2</v>
      </c>
      <c r="S44" s="34">
        <f t="shared" si="56"/>
        <v>8.0772132693731222E-2</v>
      </c>
      <c r="T44" s="34">
        <f t="shared" si="57"/>
        <v>0.15006106002371825</v>
      </c>
      <c r="U44" s="34">
        <f t="shared" ref="U44:U50" si="62">J44/$J$42</f>
        <v>0.14433086358146283</v>
      </c>
      <c r="V44" s="34">
        <f t="shared" si="58"/>
        <v>0.14178389250920798</v>
      </c>
      <c r="W44" s="17">
        <f t="shared" si="59"/>
        <v>0.16324533870936178</v>
      </c>
      <c r="Y44" s="136">
        <f t="shared" si="60"/>
        <v>5.5502282490421363E-2</v>
      </c>
      <c r="Z44" s="100">
        <f t="shared" si="61"/>
        <v>2.1461446200153805E-2</v>
      </c>
    </row>
    <row r="45" spans="1:29" ht="19.5" customHeight="1">
      <c r="A45" s="22"/>
      <c r="B45" s="135" t="s">
        <v>72</v>
      </c>
      <c r="C45" s="9">
        <v>40804</v>
      </c>
      <c r="D45" s="10">
        <v>80734</v>
      </c>
      <c r="E45" s="10">
        <v>122357</v>
      </c>
      <c r="F45" s="32">
        <v>61080</v>
      </c>
      <c r="G45" s="32">
        <v>51146</v>
      </c>
      <c r="H45" s="32">
        <v>36639</v>
      </c>
      <c r="I45" s="32">
        <v>22912.514999999999</v>
      </c>
      <c r="J45" s="32">
        <v>27815.938000000002</v>
      </c>
      <c r="K45" s="32">
        <v>3779.7799999999997</v>
      </c>
      <c r="L45" s="11"/>
      <c r="N45" s="74">
        <f t="shared" si="53"/>
        <v>1.9472983116221152E-4</v>
      </c>
      <c r="O45" s="16">
        <f t="shared" si="54"/>
        <v>3.5196423477678939E-4</v>
      </c>
      <c r="P45" s="16">
        <f t="shared" si="55"/>
        <v>5.4938224232725966E-4</v>
      </c>
      <c r="Q45" s="34">
        <f t="shared" si="56"/>
        <v>2.5746895172300347E-4</v>
      </c>
      <c r="R45" s="34">
        <f t="shared" si="56"/>
        <v>2.1559441723681622E-4</v>
      </c>
      <c r="S45" s="34">
        <f t="shared" si="56"/>
        <v>1.5444343356547355E-4</v>
      </c>
      <c r="T45" s="34">
        <f t="shared" si="57"/>
        <v>1.0095145261319701E-4</v>
      </c>
      <c r="U45" s="34">
        <f t="shared" si="62"/>
        <v>1.0594103075997788E-4</v>
      </c>
      <c r="V45" s="34">
        <f t="shared" si="58"/>
        <v>1.3200939297684148E-5</v>
      </c>
      <c r="W45" s="17">
        <f t="shared" si="59"/>
        <v>0</v>
      </c>
      <c r="Y45" s="136">
        <f t="shared" si="60"/>
        <v>-1</v>
      </c>
      <c r="Z45" s="100">
        <f t="shared" si="61"/>
        <v>-1.3200939297684148E-5</v>
      </c>
    </row>
    <row r="46" spans="1:29" ht="19.5" customHeight="1">
      <c r="A46" s="22"/>
      <c r="B46" s="135" t="s">
        <v>66</v>
      </c>
      <c r="C46" s="9">
        <v>40393076</v>
      </c>
      <c r="D46" s="10">
        <v>43585944</v>
      </c>
      <c r="E46" s="10">
        <v>36137872</v>
      </c>
      <c r="F46" s="32">
        <v>38548621</v>
      </c>
      <c r="G46" s="32">
        <v>24892469</v>
      </c>
      <c r="H46" s="32">
        <v>22933745</v>
      </c>
      <c r="I46" s="32">
        <v>43454102.842000023</v>
      </c>
      <c r="J46" s="32">
        <v>50827094.038999997</v>
      </c>
      <c r="K46" s="32">
        <v>60917843.32</v>
      </c>
      <c r="L46" s="11">
        <v>57537438.780000031</v>
      </c>
      <c r="N46" s="74">
        <f t="shared" si="53"/>
        <v>0.1927687694736393</v>
      </c>
      <c r="O46" s="16">
        <f t="shared" si="54"/>
        <v>0.19001527766472606</v>
      </c>
      <c r="P46" s="16">
        <f t="shared" si="55"/>
        <v>0.16225884217736206</v>
      </c>
      <c r="Q46" s="34">
        <f t="shared" si="56"/>
        <v>0.16249300981069675</v>
      </c>
      <c r="R46" s="34">
        <f t="shared" si="56"/>
        <v>0.10492858381184283</v>
      </c>
      <c r="S46" s="34">
        <f t="shared" si="56"/>
        <v>9.6672024954693389E-2</v>
      </c>
      <c r="T46" s="34">
        <f t="shared" si="57"/>
        <v>0.19145671280098037</v>
      </c>
      <c r="U46" s="34">
        <f t="shared" si="62"/>
        <v>0.19358235314681771</v>
      </c>
      <c r="V46" s="34">
        <f t="shared" si="58"/>
        <v>0.21275649688954221</v>
      </c>
      <c r="W46" s="17">
        <f t="shared" si="59"/>
        <v>0.21920151652546488</v>
      </c>
      <c r="Y46" s="136">
        <f t="shared" si="60"/>
        <v>-5.5491205134147376E-2</v>
      </c>
      <c r="Z46" s="100">
        <f t="shared" si="61"/>
        <v>6.4450196359226719E-3</v>
      </c>
    </row>
    <row r="47" spans="1:29" ht="19.5" customHeight="1">
      <c r="A47" s="22"/>
      <c r="B47" t="s">
        <v>67</v>
      </c>
      <c r="C47" s="9">
        <v>7382149</v>
      </c>
      <c r="D47" s="10">
        <v>9249131</v>
      </c>
      <c r="E47" s="10">
        <v>9711674</v>
      </c>
      <c r="F47" s="32">
        <v>8790522</v>
      </c>
      <c r="G47" s="32">
        <v>5187559</v>
      </c>
      <c r="H47" s="32">
        <v>4125921</v>
      </c>
      <c r="I47" s="32">
        <v>8619242.0450000018</v>
      </c>
      <c r="J47" s="32">
        <v>10435186.261</v>
      </c>
      <c r="K47" s="32">
        <v>10337388.130000003</v>
      </c>
      <c r="L47" s="11">
        <v>7428876.5770000005</v>
      </c>
      <c r="N47" s="74">
        <f t="shared" si="53"/>
        <v>3.5229992853256759E-2</v>
      </c>
      <c r="O47" s="16">
        <f t="shared" si="54"/>
        <v>4.0322086292829303E-2</v>
      </c>
      <c r="P47" s="16">
        <f t="shared" si="55"/>
        <v>4.3605361678296678E-2</v>
      </c>
      <c r="Q47" s="34">
        <f t="shared" si="56"/>
        <v>3.7054461107367383E-2</v>
      </c>
      <c r="R47" s="34">
        <f t="shared" si="56"/>
        <v>2.1866983918324038E-2</v>
      </c>
      <c r="S47" s="34">
        <f t="shared" si="56"/>
        <v>1.7391888584838346E-2</v>
      </c>
      <c r="T47" s="34">
        <f t="shared" si="57"/>
        <v>3.7975970986488951E-2</v>
      </c>
      <c r="U47" s="34">
        <f t="shared" si="62"/>
        <v>3.974391906764746E-2</v>
      </c>
      <c r="V47" s="34">
        <f t="shared" si="58"/>
        <v>3.6103485705710571E-2</v>
      </c>
      <c r="W47" s="17">
        <f t="shared" si="59"/>
        <v>2.8301937769342322E-2</v>
      </c>
      <c r="Y47" s="136">
        <f t="shared" si="60"/>
        <v>-0.28135845500076057</v>
      </c>
      <c r="Z47" s="100">
        <f t="shared" si="61"/>
        <v>-7.8015479363682493E-3</v>
      </c>
    </row>
    <row r="48" spans="1:29" ht="19.5" customHeight="1">
      <c r="A48" s="22"/>
      <c r="B48" s="135" t="s">
        <v>81</v>
      </c>
      <c r="C48" s="9"/>
      <c r="D48" s="10"/>
      <c r="E48" s="10"/>
      <c r="F48" s="32">
        <v>0</v>
      </c>
      <c r="G48" s="32">
        <v>0</v>
      </c>
      <c r="H48" s="32">
        <v>39775</v>
      </c>
      <c r="I48" s="32">
        <v>37034.21</v>
      </c>
      <c r="J48" s="32">
        <v>62615.914000000004</v>
      </c>
      <c r="K48" s="32">
        <v>62159.934999999998</v>
      </c>
      <c r="L48" s="11">
        <v>103499.90599999999</v>
      </c>
      <c r="N48" s="74">
        <f t="shared" si="53"/>
        <v>0</v>
      </c>
      <c r="O48" s="16">
        <f t="shared" si="54"/>
        <v>0</v>
      </c>
      <c r="P48" s="16">
        <f t="shared" si="55"/>
        <v>0</v>
      </c>
      <c r="Q48" s="34">
        <f t="shared" si="56"/>
        <v>0</v>
      </c>
      <c r="R48" s="34">
        <f t="shared" si="56"/>
        <v>0</v>
      </c>
      <c r="S48" s="34">
        <f t="shared" si="56"/>
        <v>1.6766253364083929E-4</v>
      </c>
      <c r="T48" s="34">
        <f t="shared" si="57"/>
        <v>1.6317096992111895E-4</v>
      </c>
      <c r="U48" s="34">
        <f t="shared" si="62"/>
        <v>2.3848178231983871E-4</v>
      </c>
      <c r="V48" s="34">
        <f t="shared" si="58"/>
        <v>2.1709452102582487E-4</v>
      </c>
      <c r="W48" s="17">
        <f t="shared" si="59"/>
        <v>3.9430563536535377E-4</v>
      </c>
      <c r="Y48" s="136">
        <f t="shared" si="60"/>
        <v>0.66505814396363172</v>
      </c>
      <c r="Z48" s="100">
        <f t="shared" si="61"/>
        <v>1.772111143395289E-4</v>
      </c>
    </row>
    <row r="49" spans="1:26" ht="19.5" customHeight="1">
      <c r="A49" s="22"/>
      <c r="B49" t="s">
        <v>68</v>
      </c>
      <c r="C49" s="9">
        <v>0</v>
      </c>
      <c r="D49" s="10">
        <v>0</v>
      </c>
      <c r="E49" s="10">
        <v>0</v>
      </c>
      <c r="F49" s="32">
        <v>4200</v>
      </c>
      <c r="G49" s="32">
        <v>1939</v>
      </c>
      <c r="H49" s="32">
        <v>0</v>
      </c>
      <c r="I49" s="32"/>
      <c r="J49" s="32">
        <v>612.71299999999997</v>
      </c>
      <c r="K49" s="32">
        <v>5125.8130000000001</v>
      </c>
      <c r="L49" s="11">
        <v>472297.74999999994</v>
      </c>
      <c r="N49" s="74">
        <f t="shared" si="53"/>
        <v>0</v>
      </c>
      <c r="O49" s="16">
        <f t="shared" si="54"/>
        <v>0</v>
      </c>
      <c r="P49" s="16">
        <f t="shared" si="55"/>
        <v>0</v>
      </c>
      <c r="Q49" s="34">
        <f t="shared" si="56"/>
        <v>1.7704151886650533E-5</v>
      </c>
      <c r="R49" s="34">
        <f t="shared" si="56"/>
        <v>8.1734167876703296E-6</v>
      </c>
      <c r="S49" s="34">
        <f t="shared" si="56"/>
        <v>0</v>
      </c>
      <c r="T49" s="34">
        <f t="shared" si="57"/>
        <v>0</v>
      </c>
      <c r="U49" s="34">
        <f t="shared" si="62"/>
        <v>2.3336062504898565E-6</v>
      </c>
      <c r="V49" s="34">
        <f t="shared" si="58"/>
        <v>1.7901980079338026E-5</v>
      </c>
      <c r="W49" s="17">
        <f t="shared" si="59"/>
        <v>1.7993220631077386E-3</v>
      </c>
      <c r="Y49" s="136">
        <f t="shared" si="60"/>
        <v>91.141041821073046</v>
      </c>
      <c r="Z49" s="100">
        <f t="shared" si="61"/>
        <v>1.7814200830284005E-3</v>
      </c>
    </row>
    <row r="50" spans="1:26" ht="19.5" customHeight="1" thickBot="1">
      <c r="A50" s="22"/>
      <c r="B50" t="s">
        <v>70</v>
      </c>
      <c r="C50" s="9">
        <v>621343</v>
      </c>
      <c r="D50" s="10">
        <v>587791</v>
      </c>
      <c r="E50" s="10">
        <v>375598</v>
      </c>
      <c r="F50" s="32">
        <v>752849</v>
      </c>
      <c r="G50" s="32">
        <v>482145</v>
      </c>
      <c r="H50" s="32">
        <v>654885</v>
      </c>
      <c r="I50" s="32">
        <v>955446.55299999984</v>
      </c>
      <c r="J50" s="32">
        <v>1085302.5859999999</v>
      </c>
      <c r="K50" s="32">
        <v>791119.821</v>
      </c>
      <c r="L50" s="11">
        <v>496206.10300000006</v>
      </c>
      <c r="N50" s="74">
        <f t="shared" si="53"/>
        <v>2.9652489335315656E-3</v>
      </c>
      <c r="O50" s="16">
        <f t="shared" si="54"/>
        <v>2.5625066208002055E-3</v>
      </c>
      <c r="P50" s="16">
        <f t="shared" si="55"/>
        <v>1.686432909058199E-3</v>
      </c>
      <c r="Q50" s="34">
        <f t="shared" si="56"/>
        <v>3.1734650104078494E-3</v>
      </c>
      <c r="R50" s="34">
        <f t="shared" si="56"/>
        <v>2.0323734074736005E-3</v>
      </c>
      <c r="S50" s="34">
        <f t="shared" si="56"/>
        <v>2.7605198829259844E-3</v>
      </c>
      <c r="T50" s="34">
        <f t="shared" si="57"/>
        <v>4.2096521232881639E-3</v>
      </c>
      <c r="U50" s="34">
        <f t="shared" si="62"/>
        <v>4.1335321730767991E-3</v>
      </c>
      <c r="V50" s="34">
        <f t="shared" si="58"/>
        <v>2.7629980406837832E-3</v>
      </c>
      <c r="W50" s="17">
        <f t="shared" si="59"/>
        <v>1.890406187572588E-3</v>
      </c>
      <c r="Y50" s="105">
        <f t="shared" si="60"/>
        <v>-0.37278008990751849</v>
      </c>
      <c r="Z50" s="102">
        <f t="shared" si="61"/>
        <v>-8.7259185311119522E-4</v>
      </c>
    </row>
    <row r="51" spans="1:26" ht="19.5" customHeight="1" thickBot="1">
      <c r="A51" s="5" t="s">
        <v>35</v>
      </c>
      <c r="B51" s="6"/>
      <c r="C51" s="12">
        <v>115482949</v>
      </c>
      <c r="D51" s="13">
        <v>122418467</v>
      </c>
      <c r="E51" s="13">
        <v>129718965</v>
      </c>
      <c r="F51" s="33">
        <v>131218627</v>
      </c>
      <c r="G51" s="33">
        <v>143270209</v>
      </c>
      <c r="H51" s="33">
        <v>145850256</v>
      </c>
      <c r="I51" s="33">
        <v>151578940.03400001</v>
      </c>
      <c r="J51" s="33">
        <v>125394281.58100002</v>
      </c>
      <c r="K51" s="33">
        <v>121537017.78400004</v>
      </c>
      <c r="L51" s="14">
        <v>120792603.33100003</v>
      </c>
      <c r="M51" s="1"/>
      <c r="N51" s="128">
        <f t="shared" ref="N51:U51" si="63">C51/C61</f>
        <v>0.35530531483211331</v>
      </c>
      <c r="O51" s="19">
        <f t="shared" si="63"/>
        <v>0.34797771930056753</v>
      </c>
      <c r="P51" s="19">
        <f t="shared" si="63"/>
        <v>0.36806347918786014</v>
      </c>
      <c r="Q51" s="19">
        <f t="shared" si="63"/>
        <v>0.35613578479739438</v>
      </c>
      <c r="R51" s="19">
        <f t="shared" si="63"/>
        <v>0.51590213529014861</v>
      </c>
      <c r="S51" s="19">
        <f t="shared" si="63"/>
        <v>0.54442364468985749</v>
      </c>
      <c r="T51" s="19">
        <f t="shared" si="63"/>
        <v>0.40042555716354428</v>
      </c>
      <c r="U51" s="19">
        <f t="shared" si="63"/>
        <v>0.3232187439047926</v>
      </c>
      <c r="V51" s="19">
        <f>K51/K61</f>
        <v>0.29798445846229188</v>
      </c>
      <c r="W51" s="20">
        <f>L51/L61</f>
        <v>0.31515572439760853</v>
      </c>
      <c r="X51" s="1"/>
      <c r="Y51" s="61">
        <f t="shared" si="60"/>
        <v>-6.1250018025208516E-3</v>
      </c>
      <c r="Z51" s="97">
        <f t="shared" si="61"/>
        <v>1.7171265935316649E-2</v>
      </c>
    </row>
    <row r="52" spans="1:26" ht="19.5" customHeight="1">
      <c r="A52" s="22"/>
      <c r="B52" t="s">
        <v>64</v>
      </c>
      <c r="C52" s="9">
        <v>57074085</v>
      </c>
      <c r="D52" s="10">
        <v>61969326</v>
      </c>
      <c r="E52" s="10">
        <v>67200356</v>
      </c>
      <c r="F52" s="32">
        <v>70047222</v>
      </c>
      <c r="G52" s="32">
        <v>80419122</v>
      </c>
      <c r="H52" s="32">
        <v>80164986</v>
      </c>
      <c r="I52" s="32">
        <v>79399956.035000026</v>
      </c>
      <c r="J52" s="32">
        <v>63717696.900000028</v>
      </c>
      <c r="K52" s="32">
        <v>61045435.438000038</v>
      </c>
      <c r="L52" s="11">
        <v>59634507.470000066</v>
      </c>
      <c r="N52" s="74">
        <f t="shared" ref="N52:N60" si="64">C52/$C$51</f>
        <v>0.49422088277291915</v>
      </c>
      <c r="O52" s="16">
        <f t="shared" ref="O52:O60" si="65">D52/$D$51</f>
        <v>0.5062089692725853</v>
      </c>
      <c r="P52" s="16">
        <f t="shared" ref="P52:P60" si="66">E52/$E$51</f>
        <v>0.51804573063005865</v>
      </c>
      <c r="Q52" s="34">
        <f t="shared" ref="Q52:Q60" si="67">F52/$F$51</f>
        <v>0.53382072043780793</v>
      </c>
      <c r="R52" s="34">
        <f t="shared" ref="R52:R60" si="68">G52/$F$51</f>
        <v>0.612863614248913</v>
      </c>
      <c r="S52" s="34">
        <f t="shared" ref="S52:S60" si="69">H52/$F$51</f>
        <v>0.6109268770202877</v>
      </c>
      <c r="T52" s="34">
        <f t="shared" ref="T52:T60" si="70">I52/$I$51</f>
        <v>0.52381917974350634</v>
      </c>
      <c r="U52" s="34">
        <f>J52/$J$51</f>
        <v>0.50813877711672828</v>
      </c>
      <c r="V52" s="34">
        <f t="shared" ref="V52:V60" si="71">K52/$K$51</f>
        <v>0.50227853662241562</v>
      </c>
      <c r="W52" s="17">
        <f t="shared" ref="W52:W60" si="72">L52/$L$51</f>
        <v>0.49369337050040674</v>
      </c>
      <c r="Y52" s="103">
        <f t="shared" si="60"/>
        <v>-2.3112751311815314E-2</v>
      </c>
      <c r="Z52" s="104">
        <f t="shared" si="61"/>
        <v>-8.5851661220088804E-3</v>
      </c>
    </row>
    <row r="53" spans="1:26" ht="19.5" customHeight="1">
      <c r="A53" s="22"/>
      <c r="B53" t="s">
        <v>65</v>
      </c>
      <c r="C53" s="9">
        <v>205712</v>
      </c>
      <c r="D53" s="10">
        <v>156591</v>
      </c>
      <c r="E53" s="10">
        <v>30322</v>
      </c>
      <c r="F53" s="32">
        <v>58813</v>
      </c>
      <c r="G53" s="32">
        <v>38687</v>
      </c>
      <c r="H53" s="32">
        <v>25946</v>
      </c>
      <c r="I53" s="32">
        <v>67562.293000000005</v>
      </c>
      <c r="J53" s="32">
        <v>51853.84</v>
      </c>
      <c r="K53" s="32">
        <v>59047.54300000002</v>
      </c>
      <c r="L53" s="11">
        <v>47065.454000000005</v>
      </c>
      <c r="N53" s="74">
        <f t="shared" si="64"/>
        <v>1.7813192491300165E-3</v>
      </c>
      <c r="O53" s="16">
        <f t="shared" si="65"/>
        <v>1.2791452453002864E-3</v>
      </c>
      <c r="P53" s="16">
        <f t="shared" si="66"/>
        <v>2.3375147959282593E-4</v>
      </c>
      <c r="Q53" s="34">
        <f t="shared" si="67"/>
        <v>4.4820618341022574E-4</v>
      </c>
      <c r="R53" s="34">
        <f t="shared" si="68"/>
        <v>2.9482856881287139E-4</v>
      </c>
      <c r="S53" s="34">
        <f t="shared" si="69"/>
        <v>1.9773107365313311E-4</v>
      </c>
      <c r="T53" s="34">
        <f t="shared" si="70"/>
        <v>4.4572348233102438E-4</v>
      </c>
      <c r="U53" s="34">
        <f t="shared" ref="U53:U60" si="73">J53/$J$51</f>
        <v>4.1352635340475516E-4</v>
      </c>
      <c r="V53" s="34">
        <f t="shared" si="71"/>
        <v>4.8583998584646399E-4</v>
      </c>
      <c r="W53" s="17">
        <f t="shared" si="72"/>
        <v>3.8963854327263428E-4</v>
      </c>
      <c r="Y53" s="136">
        <f t="shared" si="60"/>
        <v>-0.20292273634484689</v>
      </c>
      <c r="Z53" s="100">
        <f t="shared" si="61"/>
        <v>-9.6201442573829712E-5</v>
      </c>
    </row>
    <row r="54" spans="1:26" ht="19.5" customHeight="1">
      <c r="A54" s="22"/>
      <c r="B54" t="s">
        <v>72</v>
      </c>
      <c r="C54" s="9">
        <v>0</v>
      </c>
      <c r="D54" s="10">
        <v>0</v>
      </c>
      <c r="E54" s="10">
        <v>0</v>
      </c>
      <c r="F54" s="32">
        <v>236</v>
      </c>
      <c r="G54" s="32">
        <v>2490</v>
      </c>
      <c r="H54" s="32">
        <v>172</v>
      </c>
      <c r="I54" s="32"/>
      <c r="J54" s="32"/>
      <c r="K54" s="32"/>
      <c r="L54" s="11"/>
      <c r="N54" s="74">
        <f t="shared" si="64"/>
        <v>0</v>
      </c>
      <c r="O54" s="16">
        <f t="shared" si="65"/>
        <v>0</v>
      </c>
      <c r="P54" s="16">
        <f t="shared" si="66"/>
        <v>0</v>
      </c>
      <c r="Q54" s="34">
        <f t="shared" si="67"/>
        <v>1.7985251438425736E-6</v>
      </c>
      <c r="R54" s="34">
        <f t="shared" si="68"/>
        <v>1.8975964441389866E-5</v>
      </c>
      <c r="S54" s="34">
        <f t="shared" si="69"/>
        <v>1.310789511614079E-6</v>
      </c>
      <c r="T54" s="34">
        <f t="shared" si="70"/>
        <v>0</v>
      </c>
      <c r="U54" s="34">
        <f t="shared" si="73"/>
        <v>0</v>
      </c>
      <c r="V54" s="34">
        <f t="shared" si="71"/>
        <v>0</v>
      </c>
      <c r="W54" s="17">
        <f t="shared" si="72"/>
        <v>0</v>
      </c>
      <c r="Y54" s="136"/>
      <c r="Z54" s="100">
        <f t="shared" si="61"/>
        <v>0</v>
      </c>
    </row>
    <row r="55" spans="1:26" ht="19.5" customHeight="1">
      <c r="A55" s="22"/>
      <c r="B55" t="s">
        <v>66</v>
      </c>
      <c r="C55" s="9">
        <v>33584523</v>
      </c>
      <c r="D55" s="10">
        <v>36099866</v>
      </c>
      <c r="E55" s="10">
        <v>36111331</v>
      </c>
      <c r="F55" s="32">
        <v>35650257</v>
      </c>
      <c r="G55" s="32">
        <v>37467931</v>
      </c>
      <c r="H55" s="32">
        <v>40130594</v>
      </c>
      <c r="I55" s="32">
        <v>45769481.328999966</v>
      </c>
      <c r="J55" s="32">
        <v>39481777.851999983</v>
      </c>
      <c r="K55" s="32">
        <v>38606298.052000001</v>
      </c>
      <c r="L55" s="11">
        <v>40294844.42499996</v>
      </c>
      <c r="N55" s="74">
        <f t="shared" si="64"/>
        <v>0.29081802370668591</v>
      </c>
      <c r="O55" s="16">
        <f t="shared" si="65"/>
        <v>0.29488905460644266</v>
      </c>
      <c r="P55" s="16">
        <f t="shared" si="66"/>
        <v>0.27838127601465212</v>
      </c>
      <c r="Q55" s="34">
        <f t="shared" si="67"/>
        <v>0.27168594745317676</v>
      </c>
      <c r="R55" s="34">
        <f t="shared" si="68"/>
        <v>0.28553820335279073</v>
      </c>
      <c r="S55" s="34">
        <f t="shared" si="69"/>
        <v>0.30583000994210979</v>
      </c>
      <c r="T55" s="34">
        <f t="shared" si="70"/>
        <v>0.30195145393372996</v>
      </c>
      <c r="U55" s="34">
        <f t="shared" si="73"/>
        <v>0.31486107144763403</v>
      </c>
      <c r="V55" s="34">
        <f t="shared" si="71"/>
        <v>0.31765052949227784</v>
      </c>
      <c r="W55" s="17">
        <f t="shared" si="72"/>
        <v>0.33358701869006535</v>
      </c>
      <c r="Y55" s="136">
        <f t="shared" si="60"/>
        <v>4.3737588378082871E-2</v>
      </c>
      <c r="Z55" s="100">
        <f t="shared" si="61"/>
        <v>1.5936489197787507E-2</v>
      </c>
    </row>
    <row r="56" spans="1:26" ht="19.5" customHeight="1">
      <c r="A56" s="22"/>
      <c r="B56" t="s">
        <v>67</v>
      </c>
      <c r="C56" s="9">
        <v>3838992</v>
      </c>
      <c r="D56" s="10">
        <v>4275984</v>
      </c>
      <c r="E56" s="10">
        <v>3974044</v>
      </c>
      <c r="F56" s="32">
        <v>3420997</v>
      </c>
      <c r="G56" s="32">
        <v>3838142</v>
      </c>
      <c r="H56" s="32">
        <v>4145803</v>
      </c>
      <c r="I56" s="32">
        <v>4062637.4870000002</v>
      </c>
      <c r="J56" s="32">
        <v>4221555.7970000003</v>
      </c>
      <c r="K56" s="32">
        <v>4418401.9069999978</v>
      </c>
      <c r="L56" s="11">
        <v>4244704.3539999994</v>
      </c>
      <c r="N56" s="74">
        <f t="shared" si="64"/>
        <v>3.3242933552034594E-2</v>
      </c>
      <c r="O56" s="16">
        <f t="shared" si="65"/>
        <v>3.4929239883391125E-2</v>
      </c>
      <c r="P56" s="16">
        <f t="shared" si="66"/>
        <v>3.0635797934403811E-2</v>
      </c>
      <c r="Q56" s="34">
        <f t="shared" si="67"/>
        <v>2.6070970853855985E-2</v>
      </c>
      <c r="R56" s="34">
        <f t="shared" si="68"/>
        <v>2.9249978358636537E-2</v>
      </c>
      <c r="S56" s="34">
        <f t="shared" si="69"/>
        <v>3.1594622614059209E-2</v>
      </c>
      <c r="T56" s="34">
        <f t="shared" si="70"/>
        <v>2.6802123606938587E-2</v>
      </c>
      <c r="U56" s="34">
        <f t="shared" si="73"/>
        <v>3.3666254503583827E-2</v>
      </c>
      <c r="V56" s="34">
        <f t="shared" si="71"/>
        <v>3.6354371594443269E-2</v>
      </c>
      <c r="W56" s="17">
        <f t="shared" si="72"/>
        <v>3.5140432749582479E-2</v>
      </c>
      <c r="Y56" s="136">
        <f t="shared" si="60"/>
        <v>-3.9312302650605958E-2</v>
      </c>
      <c r="Z56" s="100">
        <f t="shared" si="61"/>
        <v>-1.2139388448607902E-3</v>
      </c>
    </row>
    <row r="57" spans="1:26" ht="19.5" customHeight="1">
      <c r="A57" s="22"/>
      <c r="B57" t="s">
        <v>81</v>
      </c>
      <c r="C57" s="9"/>
      <c r="D57" s="10"/>
      <c r="E57" s="10"/>
      <c r="F57" s="32">
        <v>0</v>
      </c>
      <c r="G57" s="32">
        <v>0</v>
      </c>
      <c r="H57" s="32">
        <v>77344</v>
      </c>
      <c r="I57" s="32">
        <v>105951.04699999999</v>
      </c>
      <c r="J57" s="32">
        <v>100234.425</v>
      </c>
      <c r="K57" s="32">
        <v>110705.68</v>
      </c>
      <c r="L57" s="11">
        <v>98308.225000000006</v>
      </c>
      <c r="N57" s="74">
        <f t="shared" si="64"/>
        <v>0</v>
      </c>
      <c r="O57" s="16">
        <f t="shared" si="65"/>
        <v>0</v>
      </c>
      <c r="P57" s="16">
        <f t="shared" si="66"/>
        <v>0</v>
      </c>
      <c r="Q57" s="34">
        <f t="shared" si="67"/>
        <v>0</v>
      </c>
      <c r="R57" s="34">
        <f t="shared" si="68"/>
        <v>0</v>
      </c>
      <c r="S57" s="34">
        <f t="shared" si="69"/>
        <v>5.8942851154813558E-4</v>
      </c>
      <c r="T57" s="34">
        <f t="shared" si="70"/>
        <v>6.9898263555764786E-4</v>
      </c>
      <c r="U57" s="34">
        <f t="shared" si="73"/>
        <v>7.9935403541709607E-4</v>
      </c>
      <c r="V57" s="34">
        <f t="shared" si="71"/>
        <v>9.1088033932797423E-4</v>
      </c>
      <c r="W57" s="17">
        <f t="shared" si="72"/>
        <v>8.1385964280124366E-4</v>
      </c>
      <c r="Y57" s="136">
        <f t="shared" si="60"/>
        <v>-0.1119857174446694</v>
      </c>
      <c r="Z57" s="100">
        <f t="shared" si="61"/>
        <v>-9.7020696526730569E-5</v>
      </c>
    </row>
    <row r="58" spans="1:26" ht="19.5" customHeight="1">
      <c r="A58" s="22"/>
      <c r="B58" t="s">
        <v>68</v>
      </c>
      <c r="C58" s="9">
        <v>0</v>
      </c>
      <c r="D58" s="10">
        <v>0</v>
      </c>
      <c r="E58" s="10">
        <v>456</v>
      </c>
      <c r="F58" s="32">
        <v>373</v>
      </c>
      <c r="G58" s="32">
        <v>65</v>
      </c>
      <c r="H58" s="32">
        <v>1438</v>
      </c>
      <c r="I58" s="32">
        <v>1688.6310000000003</v>
      </c>
      <c r="J58" s="32">
        <v>11245.544</v>
      </c>
      <c r="K58" s="32">
        <v>19377.375000000004</v>
      </c>
      <c r="L58" s="11">
        <v>18916.681</v>
      </c>
      <c r="N58" s="74">
        <f t="shared" si="64"/>
        <v>0</v>
      </c>
      <c r="O58" s="16">
        <f t="shared" si="65"/>
        <v>0</v>
      </c>
      <c r="P58" s="16">
        <f t="shared" si="66"/>
        <v>3.5152916923134564E-6</v>
      </c>
      <c r="Q58" s="34">
        <f t="shared" si="67"/>
        <v>2.8425842315816946E-6</v>
      </c>
      <c r="R58" s="34">
        <f t="shared" si="68"/>
        <v>4.9535650148206479E-7</v>
      </c>
      <c r="S58" s="34">
        <f t="shared" si="69"/>
        <v>1.0958809986633986E-5</v>
      </c>
      <c r="T58" s="34">
        <f t="shared" si="70"/>
        <v>1.114027449737563E-5</v>
      </c>
      <c r="U58" s="34">
        <f t="shared" si="73"/>
        <v>8.9681473973243341E-5</v>
      </c>
      <c r="V58" s="34">
        <f t="shared" si="71"/>
        <v>1.5943599204020433E-4</v>
      </c>
      <c r="W58" s="17">
        <f t="shared" si="72"/>
        <v>1.5660463040244164E-4</v>
      </c>
      <c r="Y58" s="136">
        <f t="shared" si="60"/>
        <v>-2.377484050342232E-2</v>
      </c>
      <c r="Z58" s="100">
        <f t="shared" si="61"/>
        <v>-2.8313616377626915E-6</v>
      </c>
    </row>
    <row r="59" spans="1:26" ht="19.5" customHeight="1">
      <c r="A59" s="22"/>
      <c r="B59" t="s">
        <v>82</v>
      </c>
      <c r="C59" s="9"/>
      <c r="D59" s="10"/>
      <c r="E59" s="10"/>
      <c r="F59" s="32"/>
      <c r="G59" s="32"/>
      <c r="H59" s="32"/>
      <c r="I59" s="32">
        <v>6741.8660000000009</v>
      </c>
      <c r="J59" s="32"/>
      <c r="K59" s="32">
        <v>7608.786000000001</v>
      </c>
      <c r="L59" s="11">
        <v>2357.9699999999998</v>
      </c>
      <c r="N59" s="74">
        <f t="shared" si="64"/>
        <v>0</v>
      </c>
      <c r="O59" s="16">
        <f t="shared" si="65"/>
        <v>0</v>
      </c>
      <c r="P59" s="16">
        <f t="shared" si="66"/>
        <v>0</v>
      </c>
      <c r="Q59" s="34">
        <f t="shared" si="67"/>
        <v>0</v>
      </c>
      <c r="R59" s="34">
        <f t="shared" si="68"/>
        <v>0</v>
      </c>
      <c r="S59" s="34">
        <f t="shared" si="69"/>
        <v>0</v>
      </c>
      <c r="T59" s="34">
        <f t="shared" si="70"/>
        <v>4.4477590346572965E-5</v>
      </c>
      <c r="U59" s="34">
        <f t="shared" si="73"/>
        <v>0</v>
      </c>
      <c r="V59" s="34">
        <f t="shared" si="71"/>
        <v>6.2604679123545796E-5</v>
      </c>
      <c r="W59" s="17">
        <f t="shared" si="72"/>
        <v>1.9520814478504199E-5</v>
      </c>
      <c r="Y59" s="136">
        <f t="shared" si="60"/>
        <v>-0.6900990512809797</v>
      </c>
      <c r="Z59" s="100">
        <f t="shared" si="61"/>
        <v>-4.3083864645041594E-5</v>
      </c>
    </row>
    <row r="60" spans="1:26" ht="19.5" customHeight="1" thickBot="1">
      <c r="A60" s="22"/>
      <c r="B60" t="s">
        <v>70</v>
      </c>
      <c r="C60" s="29">
        <v>20779637</v>
      </c>
      <c r="D60" s="30">
        <v>19916700</v>
      </c>
      <c r="E60" s="30">
        <v>22402456</v>
      </c>
      <c r="F60" s="32">
        <v>22040729</v>
      </c>
      <c r="G60" s="32">
        <v>21503772</v>
      </c>
      <c r="H60" s="32">
        <v>21303973</v>
      </c>
      <c r="I60" s="32">
        <v>22164921.346000008</v>
      </c>
      <c r="J60" s="32">
        <v>17809917.223000001</v>
      </c>
      <c r="K60" s="32">
        <v>17277751.788999997</v>
      </c>
      <c r="L60" s="11">
        <v>16454256.721999999</v>
      </c>
      <c r="N60" s="74">
        <f t="shared" si="64"/>
        <v>0.17993684071923033</v>
      </c>
      <c r="O60" s="16">
        <f t="shared" si="65"/>
        <v>0.16269359099228059</v>
      </c>
      <c r="P60" s="16">
        <f t="shared" si="66"/>
        <v>0.17269992864960032</v>
      </c>
      <c r="Q60" s="34">
        <f t="shared" si="67"/>
        <v>0.16796951396237364</v>
      </c>
      <c r="R60" s="34">
        <f t="shared" si="68"/>
        <v>0.16387743487058434</v>
      </c>
      <c r="S60" s="34">
        <f t="shared" si="69"/>
        <v>0.16235479281459025</v>
      </c>
      <c r="T60" s="34">
        <f t="shared" si="70"/>
        <v>0.14622691873309243</v>
      </c>
      <c r="U60" s="34">
        <f t="shared" si="73"/>
        <v>0.1420313350692588</v>
      </c>
      <c r="V60" s="34">
        <f t="shared" si="71"/>
        <v>0.14216040597364862</v>
      </c>
      <c r="W60" s="17">
        <f t="shared" si="72"/>
        <v>0.13621907524346902</v>
      </c>
      <c r="Y60" s="105">
        <f t="shared" si="60"/>
        <v>-4.7662165602140545E-2</v>
      </c>
      <c r="Z60" s="102">
        <f t="shared" si="61"/>
        <v>-5.9413307301796059E-3</v>
      </c>
    </row>
    <row r="61" spans="1:26" ht="19.5" customHeight="1" thickBot="1">
      <c r="A61" s="71" t="s">
        <v>20</v>
      </c>
      <c r="B61" s="96"/>
      <c r="C61" s="134">
        <f t="shared" ref="C61:L68" si="74">C42+C51</f>
        <v>325024547</v>
      </c>
      <c r="D61" s="81">
        <f t="shared" si="74"/>
        <v>351799728</v>
      </c>
      <c r="E61" s="81">
        <f t="shared" si="74"/>
        <v>352436393</v>
      </c>
      <c r="F61" s="81">
        <f t="shared" si="74"/>
        <v>368451115</v>
      </c>
      <c r="G61" s="81">
        <f t="shared" si="74"/>
        <v>277708114</v>
      </c>
      <c r="H61" s="81">
        <f t="shared" si="74"/>
        <v>267898460</v>
      </c>
      <c r="I61" s="81">
        <f t="shared" si="74"/>
        <v>378544619.14900005</v>
      </c>
      <c r="J61" s="81">
        <f t="shared" si="74"/>
        <v>387954857.03000003</v>
      </c>
      <c r="K61" s="81">
        <f t="shared" si="74"/>
        <v>407863612.79100001</v>
      </c>
      <c r="L61" s="357">
        <f t="shared" si="74"/>
        <v>383279102.93200004</v>
      </c>
      <c r="N61" s="137">
        <f t="shared" ref="N61:W61" si="75">N42+N51</f>
        <v>1</v>
      </c>
      <c r="O61" s="140">
        <f t="shared" si="75"/>
        <v>1</v>
      </c>
      <c r="P61" s="140">
        <f t="shared" si="75"/>
        <v>1</v>
      </c>
      <c r="Q61" s="140">
        <f t="shared" si="75"/>
        <v>1</v>
      </c>
      <c r="R61" s="140">
        <f t="shared" si="75"/>
        <v>1</v>
      </c>
      <c r="S61" s="140">
        <f t="shared" si="75"/>
        <v>1</v>
      </c>
      <c r="T61" s="140">
        <f t="shared" si="75"/>
        <v>1</v>
      </c>
      <c r="U61" s="140">
        <f t="shared" si="75"/>
        <v>1</v>
      </c>
      <c r="V61" s="140">
        <f t="shared" si="75"/>
        <v>1</v>
      </c>
      <c r="W61" s="141">
        <f t="shared" si="75"/>
        <v>1</v>
      </c>
      <c r="Y61" s="196">
        <f t="shared" si="60"/>
        <v>-6.0276300920223826E-2</v>
      </c>
      <c r="Z61" s="195">
        <f t="shared" si="61"/>
        <v>0</v>
      </c>
    </row>
    <row r="62" spans="1:26" ht="19.5" customHeight="1">
      <c r="A62" s="22"/>
      <c r="B62" t="s">
        <v>64</v>
      </c>
      <c r="C62" s="9">
        <f t="shared" si="74"/>
        <v>189257389</v>
      </c>
      <c r="D62" s="10">
        <f t="shared" si="74"/>
        <v>202091710</v>
      </c>
      <c r="E62" s="10">
        <f t="shared" si="74"/>
        <v>207640835</v>
      </c>
      <c r="F62" s="10">
        <f t="shared" si="74"/>
        <v>219952952</v>
      </c>
      <c r="G62" s="10">
        <f t="shared" si="74"/>
        <v>165116613</v>
      </c>
      <c r="H62" s="10">
        <f t="shared" si="74"/>
        <v>155260451</v>
      </c>
      <c r="I62" s="10">
        <f t="shared" ref="I62:I68" si="76">I43+I52</f>
        <v>219218186.58800003</v>
      </c>
      <c r="J62" s="10">
        <f t="shared" ref="J62" si="77">J43+J52</f>
        <v>225944050.30100003</v>
      </c>
      <c r="K62" s="10">
        <f t="shared" ref="K62:L62" si="78">K43+K52</f>
        <v>234658114.477</v>
      </c>
      <c r="L62" s="11">
        <f t="shared" si="78"/>
        <v>213232990.42100006</v>
      </c>
      <c r="M62" s="2"/>
      <c r="N62" s="74">
        <f t="shared" ref="N62:N70" si="79">C62/$C$61</f>
        <v>0.58228644804479956</v>
      </c>
      <c r="O62" s="16">
        <f t="shared" ref="O62:O70" si="80">D62/$D$61</f>
        <v>0.5744510126511525</v>
      </c>
      <c r="P62" s="16">
        <f t="shared" ref="P62:P70" si="81">E62/$E$61</f>
        <v>0.58915832508818122</v>
      </c>
      <c r="Q62" s="34">
        <f t="shared" ref="Q62:Q70" si="82">F62/$F$61</f>
        <v>0.59696644424593481</v>
      </c>
      <c r="R62" s="34">
        <f t="shared" ref="R62:R70" si="83">G62/$F$61</f>
        <v>0.44813709683033526</v>
      </c>
      <c r="S62" s="34">
        <f t="shared" ref="S62:S70" si="84">H62/$F$61</f>
        <v>0.42138683987969477</v>
      </c>
      <c r="T62" s="34">
        <f t="shared" ref="T62:U70" si="85">I62/$I$61</f>
        <v>0.57910791885199908</v>
      </c>
      <c r="U62" s="34">
        <f t="shared" si="85"/>
        <v>0.59687560956206731</v>
      </c>
      <c r="V62" s="34">
        <f t="shared" ref="V62:V70" si="86">K62/$K$61</f>
        <v>0.57533476171419329</v>
      </c>
      <c r="W62" s="17">
        <f t="shared" ref="W62:W70" si="87">L62/$L$61</f>
        <v>0.55633868058502289</v>
      </c>
      <c r="Y62" s="103">
        <f t="shared" si="60"/>
        <v>-9.130357202328887E-2</v>
      </c>
      <c r="Z62" s="104">
        <f t="shared" si="61"/>
        <v>-1.8996081129170395E-2</v>
      </c>
    </row>
    <row r="63" spans="1:26" ht="19.5" customHeight="1">
      <c r="A63" s="22"/>
      <c r="B63" t="s">
        <v>65</v>
      </c>
      <c r="C63" s="9">
        <f t="shared" si="74"/>
        <v>29126634</v>
      </c>
      <c r="D63" s="10">
        <f t="shared" si="74"/>
        <v>35911868</v>
      </c>
      <c r="E63" s="10">
        <f t="shared" si="74"/>
        <v>35959770</v>
      </c>
      <c r="F63" s="10">
        <f t="shared" si="74"/>
        <v>39228299</v>
      </c>
      <c r="G63" s="10">
        <f t="shared" si="74"/>
        <v>19163843</v>
      </c>
      <c r="H63" s="10">
        <f t="shared" si="74"/>
        <v>19187720</v>
      </c>
      <c r="I63" s="10">
        <f t="shared" si="76"/>
        <v>34126272.68999999</v>
      </c>
      <c r="J63" s="10">
        <f t="shared" ref="J63" si="88">J44+J53</f>
        <v>37947448.436999999</v>
      </c>
      <c r="K63" s="10">
        <f t="shared" ref="K63:L63" si="89">K44+K53</f>
        <v>40655546.712000005</v>
      </c>
      <c r="L63" s="11">
        <f t="shared" si="89"/>
        <v>42896762.988000005</v>
      </c>
      <c r="M63" s="2"/>
      <c r="N63" s="74">
        <f t="shared" si="79"/>
        <v>8.9613643858105274E-2</v>
      </c>
      <c r="O63" s="16">
        <f t="shared" si="80"/>
        <v>0.10208043139817323</v>
      </c>
      <c r="P63" s="16">
        <f t="shared" si="81"/>
        <v>0.10203194310866756</v>
      </c>
      <c r="Q63" s="34">
        <f t="shared" si="82"/>
        <v>0.1064681240006561</v>
      </c>
      <c r="R63" s="34">
        <f t="shared" si="83"/>
        <v>5.2011901226028313E-2</v>
      </c>
      <c r="S63" s="34">
        <f t="shared" si="84"/>
        <v>5.2076704938184268E-2</v>
      </c>
      <c r="T63" s="34">
        <f t="shared" si="85"/>
        <v>9.0151255528922072E-2</v>
      </c>
      <c r="U63" s="34">
        <f t="shared" si="85"/>
        <v>0.10024564217108418</v>
      </c>
      <c r="V63" s="34">
        <f t="shared" si="86"/>
        <v>9.9679268846257607E-2</v>
      </c>
      <c r="W63" s="17">
        <f t="shared" si="87"/>
        <v>0.11192043255123824</v>
      </c>
      <c r="Y63" s="136">
        <f t="shared" si="60"/>
        <v>5.5126949635594912E-2</v>
      </c>
      <c r="Z63" s="100">
        <f t="shared" si="61"/>
        <v>1.2241163704980629E-2</v>
      </c>
    </row>
    <row r="64" spans="1:26" ht="19.5" customHeight="1">
      <c r="A64" s="22"/>
      <c r="B64" t="s">
        <v>72</v>
      </c>
      <c r="C64" s="9">
        <f t="shared" si="74"/>
        <v>40804</v>
      </c>
      <c r="D64" s="10">
        <f t="shared" si="74"/>
        <v>80734</v>
      </c>
      <c r="E64" s="10">
        <f t="shared" si="74"/>
        <v>122357</v>
      </c>
      <c r="F64" s="10">
        <f t="shared" si="74"/>
        <v>61316</v>
      </c>
      <c r="G64" s="10">
        <f t="shared" si="74"/>
        <v>53636</v>
      </c>
      <c r="H64" s="10">
        <f t="shared" si="74"/>
        <v>36811</v>
      </c>
      <c r="I64" s="10">
        <f t="shared" si="76"/>
        <v>22912.514999999999</v>
      </c>
      <c r="J64" s="10">
        <f t="shared" ref="J64" si="90">J45+J54</f>
        <v>27815.938000000002</v>
      </c>
      <c r="K64" s="10">
        <f t="shared" ref="K64:L64" si="91">K45+K54</f>
        <v>3779.7799999999997</v>
      </c>
      <c r="L64" s="11">
        <f t="shared" si="91"/>
        <v>0</v>
      </c>
      <c r="M64" s="2"/>
      <c r="N64" s="74">
        <f t="shared" si="79"/>
        <v>1.2554128719391769E-4</v>
      </c>
      <c r="O64" s="16">
        <f t="shared" si="80"/>
        <v>2.2948852308379272E-4</v>
      </c>
      <c r="P64" s="16">
        <f t="shared" si="81"/>
        <v>3.4717470281226038E-4</v>
      </c>
      <c r="Q64" s="34">
        <f t="shared" si="82"/>
        <v>1.6641556370374942E-4</v>
      </c>
      <c r="R64" s="34">
        <f t="shared" si="83"/>
        <v>1.4557155024486762E-4</v>
      </c>
      <c r="S64" s="34">
        <f t="shared" si="84"/>
        <v>9.9907419197252259E-5</v>
      </c>
      <c r="T64" s="34">
        <f t="shared" si="85"/>
        <v>6.0527910954088446E-5</v>
      </c>
      <c r="U64" s="34">
        <f t="shared" si="85"/>
        <v>7.3481266389501342E-5</v>
      </c>
      <c r="V64" s="34">
        <f t="shared" si="86"/>
        <v>9.2672645498701504E-6</v>
      </c>
      <c r="W64" s="17">
        <f t="shared" si="87"/>
        <v>0</v>
      </c>
      <c r="Y64" s="136">
        <f t="shared" si="60"/>
        <v>-1</v>
      </c>
      <c r="Z64" s="100">
        <f t="shared" si="61"/>
        <v>-9.2672645498701504E-6</v>
      </c>
    </row>
    <row r="65" spans="1:26" ht="19.5" customHeight="1">
      <c r="A65" s="22"/>
      <c r="B65" t="s">
        <v>66</v>
      </c>
      <c r="C65" s="9">
        <f t="shared" si="74"/>
        <v>73977599</v>
      </c>
      <c r="D65" s="10">
        <f t="shared" si="74"/>
        <v>79685810</v>
      </c>
      <c r="E65" s="10">
        <f t="shared" si="74"/>
        <v>72249203</v>
      </c>
      <c r="F65" s="10">
        <f t="shared" si="74"/>
        <v>74198878</v>
      </c>
      <c r="G65" s="10">
        <f t="shared" si="74"/>
        <v>62360400</v>
      </c>
      <c r="H65" s="10">
        <f t="shared" si="74"/>
        <v>63064339</v>
      </c>
      <c r="I65" s="10">
        <f t="shared" si="76"/>
        <v>89223584.170999989</v>
      </c>
      <c r="J65" s="10">
        <f t="shared" ref="J65" si="92">J46+J55</f>
        <v>90308871.890999973</v>
      </c>
      <c r="K65" s="10">
        <f t="shared" ref="K65:L65" si="93">K46+K55</f>
        <v>99524141.372000009</v>
      </c>
      <c r="L65" s="11">
        <f t="shared" si="93"/>
        <v>97832283.204999983</v>
      </c>
      <c r="M65" s="2"/>
      <c r="N65" s="74">
        <f t="shared" si="79"/>
        <v>0.22760619061796586</v>
      </c>
      <c r="O65" s="16">
        <f t="shared" si="80"/>
        <v>0.22650901537934107</v>
      </c>
      <c r="P65" s="16">
        <f t="shared" si="81"/>
        <v>0.20499926918727715</v>
      </c>
      <c r="Q65" s="34">
        <f t="shared" si="82"/>
        <v>0.20138052235233431</v>
      </c>
      <c r="R65" s="34">
        <f t="shared" si="83"/>
        <v>0.16925013240901712</v>
      </c>
      <c r="S65" s="34">
        <f t="shared" si="84"/>
        <v>0.17116066808482858</v>
      </c>
      <c r="T65" s="34">
        <f t="shared" si="85"/>
        <v>0.23570163108270317</v>
      </c>
      <c r="U65" s="34">
        <f t="shared" si="85"/>
        <v>0.23856863186702235</v>
      </c>
      <c r="V65" s="34">
        <f t="shared" si="86"/>
        <v>0.24401328839059439</v>
      </c>
      <c r="W65" s="17">
        <f t="shared" si="87"/>
        <v>0.25525076232073374</v>
      </c>
      <c r="Y65" s="136">
        <f t="shared" si="60"/>
        <v>-1.6999475139164683E-2</v>
      </c>
      <c r="Z65" s="100">
        <f t="shared" si="61"/>
        <v>1.1237473930139352E-2</v>
      </c>
    </row>
    <row r="66" spans="1:26" ht="19.5" customHeight="1">
      <c r="A66" s="22"/>
      <c r="B66" t="s">
        <v>67</v>
      </c>
      <c r="C66" s="9">
        <f t="shared" si="74"/>
        <v>11221141</v>
      </c>
      <c r="D66" s="10">
        <f t="shared" si="74"/>
        <v>13525115</v>
      </c>
      <c r="E66" s="10">
        <f t="shared" si="74"/>
        <v>13685718</v>
      </c>
      <c r="F66" s="10">
        <f t="shared" si="74"/>
        <v>12211519</v>
      </c>
      <c r="G66" s="10">
        <f t="shared" si="74"/>
        <v>9025701</v>
      </c>
      <c r="H66" s="10">
        <f t="shared" si="74"/>
        <v>8271724</v>
      </c>
      <c r="I66" s="10">
        <f t="shared" si="76"/>
        <v>12681879.532000002</v>
      </c>
      <c r="J66" s="10">
        <f t="shared" ref="J66" si="94">J47+J56</f>
        <v>14656742.058</v>
      </c>
      <c r="K66" s="10">
        <f t="shared" ref="K66:L66" si="95">K47+K56</f>
        <v>14755790.037</v>
      </c>
      <c r="L66" s="11">
        <f t="shared" si="95"/>
        <v>11673580.931</v>
      </c>
      <c r="M66" s="2"/>
      <c r="N66" s="74">
        <f t="shared" si="79"/>
        <v>3.4523980122645938E-2</v>
      </c>
      <c r="O66" s="16">
        <f t="shared" si="80"/>
        <v>3.8445495898734749E-2</v>
      </c>
      <c r="P66" s="16">
        <f t="shared" si="81"/>
        <v>3.8831738923170739E-2</v>
      </c>
      <c r="Q66" s="34">
        <f t="shared" si="82"/>
        <v>3.3142847186118568E-2</v>
      </c>
      <c r="R66" s="34">
        <f t="shared" si="83"/>
        <v>2.4496332437479527E-2</v>
      </c>
      <c r="S66" s="34">
        <f t="shared" si="84"/>
        <v>2.2449990414603577E-2</v>
      </c>
      <c r="T66" s="34">
        <f t="shared" si="85"/>
        <v>3.3501676923872084E-2</v>
      </c>
      <c r="U66" s="34">
        <f t="shared" si="85"/>
        <v>3.8718664370265207E-2</v>
      </c>
      <c r="V66" s="34">
        <f t="shared" si="86"/>
        <v>3.6178245801400416E-2</v>
      </c>
      <c r="W66" s="17">
        <f t="shared" si="87"/>
        <v>3.0457128608629317E-2</v>
      </c>
      <c r="Y66" s="136">
        <f t="shared" si="60"/>
        <v>-0.20888133392189717</v>
      </c>
      <c r="Z66" s="100">
        <f t="shared" si="61"/>
        <v>-5.721117192771099E-3</v>
      </c>
    </row>
    <row r="67" spans="1:26" ht="19.5" customHeight="1">
      <c r="A67" s="22"/>
      <c r="B67" t="s">
        <v>81</v>
      </c>
      <c r="C67" s="9">
        <f t="shared" si="74"/>
        <v>0</v>
      </c>
      <c r="D67" s="10">
        <f t="shared" si="74"/>
        <v>0</v>
      </c>
      <c r="E67" s="10">
        <f t="shared" si="74"/>
        <v>0</v>
      </c>
      <c r="F67" s="10">
        <f t="shared" si="74"/>
        <v>0</v>
      </c>
      <c r="G67" s="10">
        <f t="shared" si="74"/>
        <v>0</v>
      </c>
      <c r="H67" s="10">
        <f t="shared" si="74"/>
        <v>117119</v>
      </c>
      <c r="I67" s="10">
        <f t="shared" si="76"/>
        <v>142985.25699999998</v>
      </c>
      <c r="J67" s="10">
        <f t="shared" ref="J67" si="96">J48+J57</f>
        <v>162850.33900000001</v>
      </c>
      <c r="K67" s="10">
        <f t="shared" ref="K67:L67" si="97">K48+K57</f>
        <v>172865.61499999999</v>
      </c>
      <c r="L67" s="11">
        <f t="shared" si="97"/>
        <v>201808.13099999999</v>
      </c>
      <c r="M67" s="2"/>
      <c r="N67" s="74">
        <f t="shared" si="79"/>
        <v>0</v>
      </c>
      <c r="O67" s="16">
        <f t="shared" si="80"/>
        <v>0</v>
      </c>
      <c r="P67" s="16">
        <f t="shared" si="81"/>
        <v>0</v>
      </c>
      <c r="Q67" s="34">
        <f t="shared" si="82"/>
        <v>0</v>
      </c>
      <c r="R67" s="34">
        <f t="shared" si="83"/>
        <v>0</v>
      </c>
      <c r="S67" s="34">
        <f t="shared" si="84"/>
        <v>3.1786849118369475E-4</v>
      </c>
      <c r="T67" s="34">
        <f t="shared" si="85"/>
        <v>3.7772365466835268E-4</v>
      </c>
      <c r="U67" s="34">
        <f t="shared" si="85"/>
        <v>4.3020117249612791E-4</v>
      </c>
      <c r="V67" s="34">
        <f t="shared" si="86"/>
        <v>4.2383191238140887E-4</v>
      </c>
      <c r="W67" s="17">
        <f t="shared" si="87"/>
        <v>5.2653048250273133E-4</v>
      </c>
      <c r="Y67" s="136">
        <f t="shared" si="60"/>
        <v>0.16742783693564509</v>
      </c>
      <c r="Z67" s="100">
        <f t="shared" si="61"/>
        <v>1.0269857012132246E-4</v>
      </c>
    </row>
    <row r="68" spans="1:26" ht="19.5" customHeight="1">
      <c r="A68" s="22"/>
      <c r="B68" t="s">
        <v>68</v>
      </c>
      <c r="C68" s="9">
        <f t="shared" si="74"/>
        <v>0</v>
      </c>
      <c r="D68" s="10">
        <f t="shared" si="74"/>
        <v>0</v>
      </c>
      <c r="E68" s="10">
        <f t="shared" si="74"/>
        <v>456</v>
      </c>
      <c r="F68" s="10">
        <f t="shared" si="74"/>
        <v>4573</v>
      </c>
      <c r="G68" s="10">
        <f t="shared" si="74"/>
        <v>2004</v>
      </c>
      <c r="H68" s="10">
        <f t="shared" si="74"/>
        <v>1438</v>
      </c>
      <c r="I68" s="10">
        <f t="shared" si="76"/>
        <v>1688.6310000000003</v>
      </c>
      <c r="J68" s="10">
        <f t="shared" ref="J68" si="98">J49+J58</f>
        <v>11858.257</v>
      </c>
      <c r="K68" s="10">
        <f t="shared" ref="K68:L68" si="99">K49+K58</f>
        <v>24503.188000000002</v>
      </c>
      <c r="L68" s="11">
        <f t="shared" si="99"/>
        <v>491214.43099999992</v>
      </c>
      <c r="M68" s="2"/>
      <c r="N68" s="74">
        <f t="shared" si="79"/>
        <v>0</v>
      </c>
      <c r="O68" s="16">
        <f t="shared" si="80"/>
        <v>0</v>
      </c>
      <c r="P68" s="16">
        <f t="shared" si="81"/>
        <v>1.2938504906330716E-6</v>
      </c>
      <c r="Q68" s="34">
        <f t="shared" si="82"/>
        <v>1.2411415826493021E-5</v>
      </c>
      <c r="R68" s="34">
        <f t="shared" si="83"/>
        <v>5.4389847619269658E-6</v>
      </c>
      <c r="S68" s="34">
        <f t="shared" si="84"/>
        <v>3.9028243950354176E-6</v>
      </c>
      <c r="T68" s="34">
        <f t="shared" si="85"/>
        <v>4.4608506225664598E-6</v>
      </c>
      <c r="U68" s="34">
        <f t="shared" si="85"/>
        <v>3.1325916153975067E-5</v>
      </c>
      <c r="V68" s="34">
        <f t="shared" si="86"/>
        <v>6.0076915987492309E-5</v>
      </c>
      <c r="W68" s="17">
        <f t="shared" si="87"/>
        <v>1.2816102606229209E-3</v>
      </c>
      <c r="Y68" s="136">
        <f t="shared" si="60"/>
        <v>19.046960052708236</v>
      </c>
      <c r="Z68" s="100">
        <f t="shared" si="61"/>
        <v>1.2215333446354286E-3</v>
      </c>
    </row>
    <row r="69" spans="1:26" ht="19.5" customHeight="1">
      <c r="A69" s="22"/>
      <c r="B69" t="s">
        <v>82</v>
      </c>
      <c r="C69" s="73">
        <f>C59</f>
        <v>0</v>
      </c>
      <c r="D69" s="10">
        <f t="shared" ref="D69:H69" si="100">D59</f>
        <v>0</v>
      </c>
      <c r="E69" s="10">
        <f t="shared" si="100"/>
        <v>0</v>
      </c>
      <c r="F69" s="10">
        <f t="shared" si="100"/>
        <v>0</v>
      </c>
      <c r="G69" s="10">
        <f t="shared" si="100"/>
        <v>0</v>
      </c>
      <c r="H69" s="10">
        <f t="shared" si="100"/>
        <v>0</v>
      </c>
      <c r="I69" s="10">
        <f t="shared" ref="I69" si="101">I59</f>
        <v>6741.8660000000009</v>
      </c>
      <c r="J69" s="10">
        <f t="shared" ref="J69" si="102">J59</f>
        <v>0</v>
      </c>
      <c r="K69" s="10">
        <f t="shared" ref="K69:L69" si="103">K59</f>
        <v>7608.786000000001</v>
      </c>
      <c r="L69" s="11">
        <f t="shared" si="103"/>
        <v>2357.9699999999998</v>
      </c>
      <c r="M69" s="2"/>
      <c r="N69" s="74">
        <f t="shared" si="79"/>
        <v>0</v>
      </c>
      <c r="O69" s="16">
        <f t="shared" si="80"/>
        <v>0</v>
      </c>
      <c r="P69" s="16">
        <f t="shared" si="81"/>
        <v>0</v>
      </c>
      <c r="Q69" s="34">
        <f t="shared" si="82"/>
        <v>0</v>
      </c>
      <c r="R69" s="34">
        <f t="shared" si="83"/>
        <v>0</v>
      </c>
      <c r="S69" s="34">
        <f t="shared" si="84"/>
        <v>0</v>
      </c>
      <c r="T69" s="34">
        <f t="shared" si="85"/>
        <v>1.7809963895818355E-5</v>
      </c>
      <c r="U69" s="34">
        <f t="shared" si="85"/>
        <v>0</v>
      </c>
      <c r="V69" s="34">
        <f t="shared" si="86"/>
        <v>1.8655221405835343E-5</v>
      </c>
      <c r="W69" s="17">
        <f t="shared" si="87"/>
        <v>6.1520964278043152E-6</v>
      </c>
      <c r="Y69" s="136">
        <f t="shared" si="60"/>
        <v>-0.6900990512809797</v>
      </c>
      <c r="Z69" s="100">
        <f t="shared" si="61"/>
        <v>-1.2503124978031029E-5</v>
      </c>
    </row>
    <row r="70" spans="1:26" ht="19.5" customHeight="1" thickBot="1">
      <c r="A70" s="28"/>
      <c r="B70" s="23" t="s">
        <v>70</v>
      </c>
      <c r="C70" s="29">
        <f>C50+C60</f>
        <v>21400980</v>
      </c>
      <c r="D70" s="30">
        <f t="shared" ref="D70:H70" si="104">D50+D60</f>
        <v>20504491</v>
      </c>
      <c r="E70" s="30">
        <f t="shared" si="104"/>
        <v>22778054</v>
      </c>
      <c r="F70" s="30">
        <f t="shared" si="104"/>
        <v>22793578</v>
      </c>
      <c r="G70" s="30">
        <f t="shared" si="104"/>
        <v>21985917</v>
      </c>
      <c r="H70" s="30">
        <f t="shared" si="104"/>
        <v>21958858</v>
      </c>
      <c r="I70" s="30">
        <f t="shared" ref="I70" si="105">I50+I60</f>
        <v>23120367.899000008</v>
      </c>
      <c r="J70" s="30">
        <f t="shared" ref="J70" si="106">J50+J60</f>
        <v>18895219.809</v>
      </c>
      <c r="K70" s="30">
        <f t="shared" ref="K70:L70" si="107">K50+K60</f>
        <v>18068871.609999996</v>
      </c>
      <c r="L70" s="40">
        <f t="shared" si="107"/>
        <v>16950462.824999999</v>
      </c>
      <c r="M70" s="2"/>
      <c r="N70" s="138">
        <f t="shared" si="79"/>
        <v>6.5844196069289498E-2</v>
      </c>
      <c r="O70" s="77">
        <f t="shared" si="80"/>
        <v>5.82845561495147E-2</v>
      </c>
      <c r="P70" s="77">
        <f t="shared" si="81"/>
        <v>6.4630255139400433E-2</v>
      </c>
      <c r="Q70" s="160">
        <f t="shared" si="82"/>
        <v>6.1863235235426008E-2</v>
      </c>
      <c r="R70" s="160">
        <f t="shared" si="83"/>
        <v>5.9671191387221073E-2</v>
      </c>
      <c r="S70" s="160">
        <f t="shared" si="84"/>
        <v>5.9597751522613797E-2</v>
      </c>
      <c r="T70" s="77">
        <f t="shared" si="85"/>
        <v>6.1076995232362638E-2</v>
      </c>
      <c r="U70" s="77">
        <f t="shared" si="85"/>
        <v>4.9915436260798092E-2</v>
      </c>
      <c r="V70" s="77">
        <f t="shared" si="86"/>
        <v>4.4301259154635494E-2</v>
      </c>
      <c r="W70" s="90">
        <f t="shared" si="87"/>
        <v>4.4224855191250245E-2</v>
      </c>
      <c r="Y70" s="105">
        <f t="shared" si="60"/>
        <v>-6.1896991087203632E-2</v>
      </c>
      <c r="Z70" s="102">
        <f t="shared" si="61"/>
        <v>-7.6403963385249241E-5</v>
      </c>
    </row>
    <row r="71" spans="1:26" ht="19.5" customHeight="1">
      <c r="C71" s="2"/>
      <c r="D71" s="2"/>
      <c r="E71" s="2"/>
      <c r="F71" s="2"/>
      <c r="G71" s="2"/>
      <c r="H71" s="2"/>
      <c r="I71" s="2"/>
      <c r="J71" s="2"/>
      <c r="K71" s="2"/>
      <c r="N71" s="157"/>
    </row>
    <row r="72" spans="1:26" ht="19.5" customHeight="1"/>
    <row r="73" spans="1:26">
      <c r="A73" s="1" t="s">
        <v>26</v>
      </c>
      <c r="N73" s="1" t="str">
        <f>Y3</f>
        <v>VARIAÇÃO (JAN-DEZ)</v>
      </c>
    </row>
    <row r="74" spans="1:26" ht="15.75" thickBot="1"/>
    <row r="75" spans="1:26" ht="24" customHeight="1">
      <c r="A75" s="480" t="s">
        <v>78</v>
      </c>
      <c r="B75" s="481"/>
      <c r="C75" s="484">
        <v>2016</v>
      </c>
      <c r="D75" s="478">
        <v>2017</v>
      </c>
      <c r="E75" s="478">
        <v>2018</v>
      </c>
      <c r="F75" s="478">
        <v>2019</v>
      </c>
      <c r="G75" s="478">
        <v>2020</v>
      </c>
      <c r="H75" s="478">
        <v>2021</v>
      </c>
      <c r="I75" s="478">
        <v>2022</v>
      </c>
      <c r="J75" s="478">
        <v>2023</v>
      </c>
      <c r="K75" s="478">
        <v>2024</v>
      </c>
      <c r="L75" s="486">
        <v>2025</v>
      </c>
      <c r="N75" s="392" t="s">
        <v>89</v>
      </c>
    </row>
    <row r="76" spans="1:26" ht="20.25" customHeight="1" thickBot="1">
      <c r="A76" s="482"/>
      <c r="B76" s="483"/>
      <c r="C76" s="485"/>
      <c r="D76" s="479"/>
      <c r="E76" s="479"/>
      <c r="F76" s="479"/>
      <c r="G76" s="479"/>
      <c r="H76" s="479"/>
      <c r="I76" s="479"/>
      <c r="J76" s="479"/>
      <c r="K76" s="479"/>
      <c r="L76" s="487"/>
      <c r="N76" s="393"/>
    </row>
    <row r="77" spans="1:26" ht="20.100000000000001" customHeight="1" thickBot="1">
      <c r="A77" s="265" t="s">
        <v>36</v>
      </c>
      <c r="B77" s="266"/>
      <c r="C77" s="108">
        <f>C42/C7</f>
        <v>4.3607267461763808</v>
      </c>
      <c r="D77" s="127">
        <f t="shared" ref="D77:I77" si="108">D42/D7</f>
        <v>4.3688660485568471</v>
      </c>
      <c r="E77" s="127">
        <f t="shared" si="108"/>
        <v>4.2553963546621869</v>
      </c>
      <c r="F77" s="267">
        <f t="shared" si="108"/>
        <v>4.2796460972023116</v>
      </c>
      <c r="G77" s="267">
        <f t="shared" si="108"/>
        <v>4.2715937448963448</v>
      </c>
      <c r="H77" s="267">
        <f t="shared" si="108"/>
        <v>4.3261342870984061</v>
      </c>
      <c r="I77" s="267">
        <f t="shared" si="108"/>
        <v>4.5636932325141775</v>
      </c>
      <c r="J77" s="267">
        <f t="shared" ref="J77:L77" si="109">J42/J7</f>
        <v>4.5990085365237503</v>
      </c>
      <c r="K77" s="267">
        <f t="shared" si="109"/>
        <v>4.7618924998396261</v>
      </c>
      <c r="L77" s="268">
        <f t="shared" si="109"/>
        <v>4.8281488035408717</v>
      </c>
      <c r="M77" s="283"/>
      <c r="N77" s="21">
        <f>(L77-K77)/K77</f>
        <v>1.3913859605918654E-2</v>
      </c>
    </row>
    <row r="78" spans="1:26" ht="20.100000000000001" customHeight="1">
      <c r="A78" s="269"/>
      <c r="B78" s="270" t="s">
        <v>64</v>
      </c>
      <c r="C78" s="198">
        <f t="shared" ref="C78:I78" si="110">C43/C8</f>
        <v>4.0522028895672024</v>
      </c>
      <c r="D78" s="199">
        <f t="shared" si="110"/>
        <v>4.0319616437255634</v>
      </c>
      <c r="E78" s="199">
        <f t="shared" si="110"/>
        <v>3.9730258098124351</v>
      </c>
      <c r="F78" s="271">
        <f t="shared" si="110"/>
        <v>4.010176148614069</v>
      </c>
      <c r="G78" s="271">
        <f t="shared" si="110"/>
        <v>4.0552067883970153</v>
      </c>
      <c r="H78" s="271">
        <f t="shared" si="110"/>
        <v>4.0524108740898184</v>
      </c>
      <c r="I78" s="271">
        <f t="shared" si="110"/>
        <v>4.2355754452170382</v>
      </c>
      <c r="J78" s="271">
        <f t="shared" ref="J78:L78" si="111">J43/J8</f>
        <v>4.2161291813983741</v>
      </c>
      <c r="K78" s="271">
        <f t="shared" si="111"/>
        <v>4.2438762622937025</v>
      </c>
      <c r="L78" s="272">
        <f t="shared" si="111"/>
        <v>4.2576174948579899</v>
      </c>
      <c r="M78" s="284"/>
      <c r="N78" s="197">
        <f t="shared" ref="N78:N105" si="112">(L78-K78)/K78</f>
        <v>3.2378966103174308E-3</v>
      </c>
    </row>
    <row r="79" spans="1:26" ht="20.100000000000001" customHeight="1">
      <c r="A79" s="269"/>
      <c r="B79" s="270" t="s">
        <v>65</v>
      </c>
      <c r="C79" s="198">
        <f t="shared" ref="C79:I79" si="113">C44/C9</f>
        <v>4.8232437581677328</v>
      </c>
      <c r="D79" s="199">
        <f t="shared" si="113"/>
        <v>4.9457229268549083</v>
      </c>
      <c r="E79" s="199">
        <f t="shared" si="113"/>
        <v>4.6337391431745507</v>
      </c>
      <c r="F79" s="271">
        <f t="shared" si="113"/>
        <v>4.4643065064160572</v>
      </c>
      <c r="G79" s="271">
        <f t="shared" si="113"/>
        <v>4.103006615816259</v>
      </c>
      <c r="H79" s="271">
        <f t="shared" si="113"/>
        <v>4.1691631462692493</v>
      </c>
      <c r="I79" s="271">
        <f t="shared" si="113"/>
        <v>4.4582098404008281</v>
      </c>
      <c r="J79" s="271">
        <f t="shared" ref="J79:L79" si="114">J44/J9</f>
        <v>4.6950116413734406</v>
      </c>
      <c r="K79" s="271">
        <f t="shared" si="114"/>
        <v>4.8655286994551057</v>
      </c>
      <c r="L79" s="272">
        <f t="shared" si="114"/>
        <v>4.8778468858560604</v>
      </c>
      <c r="M79" s="284"/>
      <c r="N79" s="27">
        <f t="shared" si="112"/>
        <v>2.5317261826724494E-3</v>
      </c>
    </row>
    <row r="80" spans="1:26" ht="20.100000000000001" customHeight="1">
      <c r="A80" s="269"/>
      <c r="B80" s="270" t="s">
        <v>72</v>
      </c>
      <c r="C80" s="198">
        <f t="shared" ref="C80:I80" si="115">C45/C10</f>
        <v>1.2000470560555261</v>
      </c>
      <c r="D80" s="199">
        <f t="shared" si="115"/>
        <v>1.7223988223497535</v>
      </c>
      <c r="E80" s="199">
        <f t="shared" si="115"/>
        <v>1.7286945464820571</v>
      </c>
      <c r="F80" s="271">
        <f t="shared" si="115"/>
        <v>1.3900773782430587</v>
      </c>
      <c r="G80" s="271">
        <f t="shared" si="115"/>
        <v>1.3648760440850747</v>
      </c>
      <c r="H80" s="271">
        <f t="shared" si="115"/>
        <v>1.3573016225827961</v>
      </c>
      <c r="I80" s="271">
        <f t="shared" si="115"/>
        <v>1.5659189421427415</v>
      </c>
      <c r="J80" s="271">
        <f t="shared" ref="J80:K80" si="116">J45/J10</f>
        <v>1.9296050537229306</v>
      </c>
      <c r="K80" s="271">
        <f t="shared" si="116"/>
        <v>1.9995112021464785</v>
      </c>
      <c r="L80" s="272"/>
      <c r="M80" s="284"/>
      <c r="N80" s="27">
        <f t="shared" si="112"/>
        <v>-1</v>
      </c>
    </row>
    <row r="81" spans="1:14" ht="20.100000000000001" customHeight="1">
      <c r="A81" s="269"/>
      <c r="B81" s="270" t="s">
        <v>66</v>
      </c>
      <c r="C81" s="198">
        <f t="shared" ref="C81:I81" si="117">C46/C11</f>
        <v>5.6827841073678815</v>
      </c>
      <c r="D81" s="199">
        <f t="shared" si="117"/>
        <v>5.5818394429576799</v>
      </c>
      <c r="E81" s="199">
        <f t="shared" si="117"/>
        <v>5.3659016515150952</v>
      </c>
      <c r="F81" s="271">
        <f t="shared" si="117"/>
        <v>5.5388074513778047</v>
      </c>
      <c r="G81" s="271">
        <f t="shared" si="117"/>
        <v>5.5827618989734704</v>
      </c>
      <c r="H81" s="271">
        <f t="shared" si="117"/>
        <v>5.9769911688934467</v>
      </c>
      <c r="I81" s="271">
        <f t="shared" si="117"/>
        <v>6.2842171178009805</v>
      </c>
      <c r="J81" s="271">
        <f t="shared" ref="J81:L81" si="118">J46/J11</f>
        <v>6.745772117278932</v>
      </c>
      <c r="K81" s="271">
        <f t="shared" si="118"/>
        <v>7.194157775227473</v>
      </c>
      <c r="L81" s="272">
        <f t="shared" si="118"/>
        <v>7.7981380067731187</v>
      </c>
      <c r="M81" s="284"/>
      <c r="N81" s="27">
        <f t="shared" si="112"/>
        <v>8.3954265449307355E-2</v>
      </c>
    </row>
    <row r="82" spans="1:14" ht="20.100000000000001" customHeight="1">
      <c r="A82" s="269"/>
      <c r="B82" s="273" t="s">
        <v>67</v>
      </c>
      <c r="C82" s="198">
        <f t="shared" ref="C82:I82" si="119">C47/C12</f>
        <v>3.7635299791587644</v>
      </c>
      <c r="D82" s="199">
        <f t="shared" si="119"/>
        <v>3.7028383220923282</v>
      </c>
      <c r="E82" s="199">
        <f t="shared" si="119"/>
        <v>4.241242753790913</v>
      </c>
      <c r="F82" s="271">
        <f t="shared" si="119"/>
        <v>4.5918663496255681</v>
      </c>
      <c r="G82" s="271">
        <f t="shared" si="119"/>
        <v>4.3762281771055216</v>
      </c>
      <c r="H82" s="271">
        <f t="shared" si="119"/>
        <v>4.138323555696422</v>
      </c>
      <c r="I82" s="271">
        <f t="shared" si="119"/>
        <v>4.7989577592288724</v>
      </c>
      <c r="J82" s="271">
        <f t="shared" ref="J82:L82" si="120">J47/J12</f>
        <v>4.0840689035759707</v>
      </c>
      <c r="K82" s="271">
        <f t="shared" si="120"/>
        <v>5.1694023222274703</v>
      </c>
      <c r="L82" s="272">
        <f t="shared" si="120"/>
        <v>4.3293184976866277</v>
      </c>
      <c r="M82" s="284"/>
      <c r="N82" s="27">
        <f t="shared" si="112"/>
        <v>-0.16251082275578321</v>
      </c>
    </row>
    <row r="83" spans="1:14" ht="20.100000000000001" customHeight="1">
      <c r="A83" s="269"/>
      <c r="B83" s="270" t="s">
        <v>81</v>
      </c>
      <c r="C83" s="198"/>
      <c r="D83" s="199"/>
      <c r="E83" s="199"/>
      <c r="F83" s="271"/>
      <c r="G83" s="271"/>
      <c r="H83" s="271">
        <f t="shared" ref="H83:I83" si="121">H48/H13</f>
        <v>5.8838757396449708</v>
      </c>
      <c r="I83" s="271">
        <f t="shared" si="121"/>
        <v>6.5647709522320534</v>
      </c>
      <c r="J83" s="271">
        <f t="shared" ref="J83:L83" si="122">J48/J13</f>
        <v>7.9599401503614127</v>
      </c>
      <c r="K83" s="271">
        <f t="shared" si="122"/>
        <v>9.2829004195827594</v>
      </c>
      <c r="L83" s="272">
        <f t="shared" si="122"/>
        <v>8.1832436272438205</v>
      </c>
      <c r="M83" s="284"/>
      <c r="N83" s="27">
        <f t="shared" si="112"/>
        <v>-0.11846047492001055</v>
      </c>
    </row>
    <row r="84" spans="1:14" ht="20.100000000000001" customHeight="1">
      <c r="A84" s="269"/>
      <c r="B84" s="273" t="s">
        <v>68</v>
      </c>
      <c r="C84" s="198"/>
      <c r="D84" s="199"/>
      <c r="E84" s="199"/>
      <c r="F84" s="271">
        <f t="shared" ref="F84:G84" si="123">F49/F14</f>
        <v>3.6082474226804124</v>
      </c>
      <c r="G84" s="271">
        <f t="shared" si="123"/>
        <v>3.610800744878957</v>
      </c>
      <c r="H84" s="271"/>
      <c r="I84" s="271"/>
      <c r="J84" s="271"/>
      <c r="K84" s="271"/>
      <c r="L84" s="272"/>
      <c r="M84" s="284"/>
      <c r="N84" s="27"/>
    </row>
    <row r="85" spans="1:14" ht="20.100000000000001" customHeight="1" thickBot="1">
      <c r="A85" s="269"/>
      <c r="B85" s="273" t="s">
        <v>70</v>
      </c>
      <c r="C85" s="198">
        <f t="shared" ref="C85:I85" si="124">C50/C15</f>
        <v>1.8700899615654336</v>
      </c>
      <c r="D85" s="199">
        <f t="shared" si="124"/>
        <v>3.5003185946106892</v>
      </c>
      <c r="E85" s="199">
        <f t="shared" si="124"/>
        <v>2.6837821809061744</v>
      </c>
      <c r="F85" s="271">
        <f t="shared" si="124"/>
        <v>2.1013277584411889</v>
      </c>
      <c r="G85" s="271">
        <f t="shared" si="124"/>
        <v>1.9844379596893353</v>
      </c>
      <c r="H85" s="271">
        <f t="shared" si="124"/>
        <v>3.0186544116969198</v>
      </c>
      <c r="I85" s="271">
        <f t="shared" si="124"/>
        <v>2.7161615109687021</v>
      </c>
      <c r="J85" s="271">
        <f t="shared" ref="J85:L85" si="125">J50/J15</f>
        <v>2.5278308164341863</v>
      </c>
      <c r="K85" s="271">
        <f t="shared" si="125"/>
        <v>1.9898330629737511</v>
      </c>
      <c r="L85" s="272">
        <f t="shared" si="125"/>
        <v>1.7149696086376893</v>
      </c>
      <c r="M85" s="284"/>
      <c r="N85" s="31">
        <f t="shared" si="112"/>
        <v>-0.13813392663467247</v>
      </c>
    </row>
    <row r="86" spans="1:14" ht="20.100000000000001" customHeight="1" thickBot="1">
      <c r="A86" s="265" t="s">
        <v>35</v>
      </c>
      <c r="B86" s="266"/>
      <c r="C86" s="108">
        <f t="shared" ref="C86:I86" si="126">C51/C16</f>
        <v>1.1651844962701983</v>
      </c>
      <c r="D86" s="127">
        <f t="shared" si="126"/>
        <v>1.1939999104830223</v>
      </c>
      <c r="E86" s="127">
        <f t="shared" si="126"/>
        <v>1.3421143788134609</v>
      </c>
      <c r="F86" s="267">
        <f t="shared" si="126"/>
        <v>1.3354558265681284</v>
      </c>
      <c r="G86" s="267">
        <f t="shared" si="126"/>
        <v>1.3358091468192805</v>
      </c>
      <c r="H86" s="267">
        <f t="shared" si="126"/>
        <v>1.3377759953840802</v>
      </c>
      <c r="I86" s="267">
        <f t="shared" si="126"/>
        <v>1.4209471846917026</v>
      </c>
      <c r="J86" s="267">
        <f t="shared" ref="J86:L86" si="127">J51/J16</f>
        <v>1.5009960550298447</v>
      </c>
      <c r="K86" s="267">
        <f t="shared" si="127"/>
        <v>1.5020559820774657</v>
      </c>
      <c r="L86" s="268">
        <f t="shared" si="127"/>
        <v>1.5240104243493102</v>
      </c>
      <c r="M86" s="283"/>
      <c r="N86" s="21">
        <f t="shared" si="112"/>
        <v>1.4616261000791548E-2</v>
      </c>
    </row>
    <row r="87" spans="1:14" ht="20.100000000000001" customHeight="1">
      <c r="A87" s="269"/>
      <c r="B87" s="273" t="s">
        <v>64</v>
      </c>
      <c r="C87" s="198">
        <f t="shared" ref="C87:I87" si="128">C52/C17</f>
        <v>1.102517518139674</v>
      </c>
      <c r="D87" s="199">
        <f t="shared" si="128"/>
        <v>1.1163774040161705</v>
      </c>
      <c r="E87" s="199">
        <f t="shared" si="128"/>
        <v>1.2677391708388333</v>
      </c>
      <c r="F87" s="271">
        <f t="shared" si="128"/>
        <v>1.2380341069742067</v>
      </c>
      <c r="G87" s="271">
        <f t="shared" si="128"/>
        <v>1.2720894206687776</v>
      </c>
      <c r="H87" s="271">
        <f t="shared" si="128"/>
        <v>1.2695480140640574</v>
      </c>
      <c r="I87" s="271">
        <f t="shared" si="128"/>
        <v>1.2995885948670547</v>
      </c>
      <c r="J87" s="271">
        <f t="shared" ref="J87:L87" si="129">J52/J17</f>
        <v>1.3624022599736263</v>
      </c>
      <c r="K87" s="271">
        <f t="shared" si="129"/>
        <v>1.3511404668151747</v>
      </c>
      <c r="L87" s="272">
        <f t="shared" si="129"/>
        <v>1.3315714556129992</v>
      </c>
      <c r="M87" s="284"/>
      <c r="N87" s="197">
        <f t="shared" si="112"/>
        <v>-1.4483328479016285E-2</v>
      </c>
    </row>
    <row r="88" spans="1:14" ht="20.100000000000001" customHeight="1">
      <c r="A88" s="269"/>
      <c r="B88" s="273" t="s">
        <v>65</v>
      </c>
      <c r="C88" s="198">
        <f t="shared" ref="C88:I88" si="130">C53/C18</f>
        <v>3.6237316798196169</v>
      </c>
      <c r="D88" s="199">
        <f t="shared" si="130"/>
        <v>3.5576735203907757</v>
      </c>
      <c r="E88" s="199">
        <f t="shared" si="130"/>
        <v>1.3755840856507735</v>
      </c>
      <c r="F88" s="271">
        <f t="shared" si="130"/>
        <v>1.1544637248743719</v>
      </c>
      <c r="G88" s="271">
        <f t="shared" si="130"/>
        <v>0.86937078651685396</v>
      </c>
      <c r="H88" s="271">
        <f t="shared" si="130"/>
        <v>1.0946293718094755</v>
      </c>
      <c r="I88" s="271">
        <f t="shared" si="130"/>
        <v>0.23019555201444117</v>
      </c>
      <c r="J88" s="271">
        <f t="shared" ref="J88:L88" si="131">J53/J18</f>
        <v>0.24189117329462453</v>
      </c>
      <c r="K88" s="271">
        <f t="shared" si="131"/>
        <v>0.22365616303193869</v>
      </c>
      <c r="L88" s="272">
        <f t="shared" si="131"/>
        <v>0.22033062363844516</v>
      </c>
      <c r="M88" s="284"/>
      <c r="N88" s="27">
        <f t="shared" si="112"/>
        <v>-1.4868981692307026E-2</v>
      </c>
    </row>
    <row r="89" spans="1:14" ht="20.100000000000001" customHeight="1">
      <c r="A89" s="269"/>
      <c r="B89" s="273" t="s">
        <v>72</v>
      </c>
      <c r="C89" s="198"/>
      <c r="D89" s="199"/>
      <c r="E89" s="199"/>
      <c r="F89" s="271">
        <f t="shared" ref="F89:H89" si="132">F54/F19</f>
        <v>1.2164948453608246</v>
      </c>
      <c r="G89" s="271">
        <f t="shared" si="132"/>
        <v>1.2302371541501975</v>
      </c>
      <c r="H89" s="271">
        <f t="shared" si="132"/>
        <v>1.2112676056338028</v>
      </c>
      <c r="I89" s="271"/>
      <c r="J89" s="271"/>
      <c r="K89" s="271"/>
      <c r="L89" s="272"/>
      <c r="M89" s="284"/>
      <c r="N89" s="27"/>
    </row>
    <row r="90" spans="1:14" ht="20.100000000000001" customHeight="1">
      <c r="A90" s="269"/>
      <c r="B90" s="273" t="s">
        <v>66</v>
      </c>
      <c r="C90" s="198">
        <f t="shared" ref="C90:I90" si="133">C55/C20</f>
        <v>1.8981239757911577</v>
      </c>
      <c r="D90" s="199">
        <f t="shared" si="133"/>
        <v>1.9696153245152437</v>
      </c>
      <c r="E90" s="199">
        <f t="shared" si="133"/>
        <v>2.0736778551369759</v>
      </c>
      <c r="F90" s="271">
        <f t="shared" si="133"/>
        <v>2.16216371773517</v>
      </c>
      <c r="G90" s="271">
        <f t="shared" si="133"/>
        <v>2.1888071644952252</v>
      </c>
      <c r="H90" s="271">
        <f t="shared" si="133"/>
        <v>2.2278509894526448</v>
      </c>
      <c r="I90" s="271">
        <f t="shared" si="133"/>
        <v>2.4645637620466769</v>
      </c>
      <c r="J90" s="271">
        <f t="shared" ref="J90:L90" si="134">J55/J20</f>
        <v>2.6213722274185183</v>
      </c>
      <c r="K90" s="271">
        <f t="shared" si="134"/>
        <v>2.685992102955868</v>
      </c>
      <c r="L90" s="272">
        <f t="shared" si="134"/>
        <v>2.7770613928359982</v>
      </c>
      <c r="N90" s="27">
        <f t="shared" si="112"/>
        <v>3.3905270897822332E-2</v>
      </c>
    </row>
    <row r="91" spans="1:14" ht="20.100000000000001" customHeight="1">
      <c r="A91" s="269"/>
      <c r="B91" s="273" t="s">
        <v>67</v>
      </c>
      <c r="C91" s="198">
        <f t="shared" ref="C91:I91" si="135">C56/C21</f>
        <v>0.98625533815988875</v>
      </c>
      <c r="D91" s="199">
        <f t="shared" si="135"/>
        <v>0.97945810292732172</v>
      </c>
      <c r="E91" s="199">
        <f t="shared" si="135"/>
        <v>1.0752321369095725</v>
      </c>
      <c r="F91" s="271">
        <f t="shared" si="135"/>
        <v>1.0388874025453827</v>
      </c>
      <c r="G91" s="271">
        <f t="shared" si="135"/>
        <v>1.0286257179075557</v>
      </c>
      <c r="H91" s="271">
        <f t="shared" si="135"/>
        <v>1.0104919691807241</v>
      </c>
      <c r="I91" s="271">
        <f t="shared" si="135"/>
        <v>1.0726611415215896</v>
      </c>
      <c r="J91" s="271">
        <f t="shared" ref="J91:L91" si="136">J56/J21</f>
        <v>1.1377921471616321</v>
      </c>
      <c r="K91" s="271">
        <f t="shared" si="136"/>
        <v>1.167524447966978</v>
      </c>
      <c r="L91" s="272">
        <f t="shared" si="136"/>
        <v>1.204215369862663</v>
      </c>
      <c r="N91" s="27">
        <f t="shared" si="112"/>
        <v>3.1426255749569344E-2</v>
      </c>
    </row>
    <row r="92" spans="1:14" ht="20.100000000000001" customHeight="1">
      <c r="A92" s="269"/>
      <c r="B92" s="273" t="s">
        <v>81</v>
      </c>
      <c r="C92" s="198"/>
      <c r="D92" s="199"/>
      <c r="E92" s="199"/>
      <c r="F92" s="271"/>
      <c r="G92" s="271"/>
      <c r="H92" s="271">
        <f t="shared" ref="H92:I92" si="137">H57/H22</f>
        <v>5.3868226772530994</v>
      </c>
      <c r="I92" s="271">
        <f t="shared" si="137"/>
        <v>5.5521570611368443</v>
      </c>
      <c r="J92" s="271">
        <f t="shared" ref="J92:L92" si="138">J57/J22</f>
        <v>5.7849477836715488</v>
      </c>
      <c r="K92" s="271">
        <f t="shared" si="138"/>
        <v>5.7928336748243767</v>
      </c>
      <c r="L92" s="272">
        <f t="shared" si="138"/>
        <v>5.5199501146065879</v>
      </c>
      <c r="N92" s="27">
        <f t="shared" si="112"/>
        <v>-4.7107093960549781E-2</v>
      </c>
    </row>
    <row r="93" spans="1:14" ht="20.100000000000001" customHeight="1">
      <c r="A93" s="269"/>
      <c r="B93" s="273" t="s">
        <v>68</v>
      </c>
      <c r="C93" s="198"/>
      <c r="D93" s="199"/>
      <c r="E93" s="199">
        <f t="shared" ref="E93:I93" si="139">E58/E23</f>
        <v>1.7142857142857142</v>
      </c>
      <c r="F93" s="271">
        <f t="shared" si="139"/>
        <v>1.6877828054298643</v>
      </c>
      <c r="G93" s="271">
        <f t="shared" si="139"/>
        <v>1.6666666666666667</v>
      </c>
      <c r="H93" s="271">
        <f t="shared" si="139"/>
        <v>1.4084231145935358</v>
      </c>
      <c r="I93" s="271">
        <f t="shared" si="139"/>
        <v>1.431045645840078</v>
      </c>
      <c r="J93" s="271">
        <f t="shared" ref="J93:L93" si="140">J58/J23</f>
        <v>1.2218236593374918</v>
      </c>
      <c r="K93" s="271">
        <f t="shared" si="140"/>
        <v>1.2292368488095213</v>
      </c>
      <c r="L93" s="272">
        <f t="shared" si="140"/>
        <v>1.2180671960479279</v>
      </c>
      <c r="N93" s="27">
        <f t="shared" si="112"/>
        <v>-9.0866563042028073E-3</v>
      </c>
    </row>
    <row r="94" spans="1:14" ht="20.100000000000001" customHeight="1">
      <c r="A94" s="269"/>
      <c r="B94" s="273" t="s">
        <v>82</v>
      </c>
      <c r="C94" s="198"/>
      <c r="D94" s="199"/>
      <c r="E94" s="199"/>
      <c r="F94" s="271"/>
      <c r="G94" s="271"/>
      <c r="H94" s="271"/>
      <c r="I94" s="271">
        <f t="shared" ref="I94" si="141">I59/I24</f>
        <v>9.9217750646797231</v>
      </c>
      <c r="J94" s="271"/>
      <c r="K94" s="271">
        <f t="shared" ref="K94:L94" si="142">K59/K24</f>
        <v>10.711184063269418</v>
      </c>
      <c r="L94" s="272">
        <f t="shared" si="142"/>
        <v>10.85121951219512</v>
      </c>
      <c r="N94" s="27">
        <f t="shared" si="112"/>
        <v>1.3073759922202232E-2</v>
      </c>
    </row>
    <row r="95" spans="1:14" ht="20.100000000000001" customHeight="1" thickBot="1">
      <c r="A95" s="269"/>
      <c r="B95" s="273" t="s">
        <v>70</v>
      </c>
      <c r="C95" s="200">
        <f t="shared" ref="C95:I95" si="143">C60/C25</f>
        <v>0.80850063389424598</v>
      </c>
      <c r="D95" s="201">
        <f t="shared" si="143"/>
        <v>0.82026955014475089</v>
      </c>
      <c r="E95" s="201">
        <f t="shared" si="143"/>
        <v>0.99512438068627362</v>
      </c>
      <c r="F95" s="271">
        <f t="shared" si="143"/>
        <v>1.0089309407324405</v>
      </c>
      <c r="G95" s="271">
        <f t="shared" si="143"/>
        <v>0.9293099398625857</v>
      </c>
      <c r="H95" s="271">
        <f t="shared" si="143"/>
        <v>0.89796247739495461</v>
      </c>
      <c r="I95" s="271">
        <f t="shared" si="143"/>
        <v>0.96767038014612161</v>
      </c>
      <c r="J95" s="271">
        <f t="shared" ref="J95:L95" si="144">J60/J25</f>
        <v>1.0028456596907078</v>
      </c>
      <c r="K95" s="271">
        <f t="shared" si="144"/>
        <v>1.0000667783086801</v>
      </c>
      <c r="L95" s="272">
        <f t="shared" si="144"/>
        <v>1.0161385577893649</v>
      </c>
      <c r="N95" s="31">
        <f t="shared" si="112"/>
        <v>1.6070706306098418E-2</v>
      </c>
    </row>
    <row r="96" spans="1:14" ht="20.100000000000001" customHeight="1" thickBot="1">
      <c r="A96" s="274" t="s">
        <v>20</v>
      </c>
      <c r="B96" s="275"/>
      <c r="C96" s="276">
        <f t="shared" ref="C96:I96" si="145">C61/C26</f>
        <v>2.2085980084340191</v>
      </c>
      <c r="D96" s="110">
        <f t="shared" si="145"/>
        <v>2.2692122767291418</v>
      </c>
      <c r="E96" s="110">
        <f t="shared" si="145"/>
        <v>2.3654983434630283</v>
      </c>
      <c r="F96" s="110">
        <f t="shared" si="145"/>
        <v>2.3973610187428105</v>
      </c>
      <c r="G96" s="110">
        <f t="shared" si="145"/>
        <v>2.0018455799380481</v>
      </c>
      <c r="H96" s="110">
        <f t="shared" si="145"/>
        <v>1.9520967424775821</v>
      </c>
      <c r="I96" s="110">
        <f t="shared" si="145"/>
        <v>2.4202463766841098</v>
      </c>
      <c r="J96" s="110">
        <f t="shared" ref="J96:L96" si="146">J61/J26</f>
        <v>2.7586644530958688</v>
      </c>
      <c r="K96" s="110">
        <f t="shared" si="146"/>
        <v>2.8917778248534094</v>
      </c>
      <c r="L96" s="347">
        <f t="shared" si="146"/>
        <v>2.8683067166900176</v>
      </c>
      <c r="N96" s="122">
        <f t="shared" si="112"/>
        <v>-8.1164977342550928E-3</v>
      </c>
    </row>
    <row r="97" spans="1:14" ht="20.100000000000001" customHeight="1">
      <c r="A97" s="269"/>
      <c r="B97" s="273" t="s">
        <v>64</v>
      </c>
      <c r="C97" s="198">
        <f t="shared" ref="C97:I97" si="147">C62/C27</f>
        <v>2.2427271848746191</v>
      </c>
      <c r="D97" s="199">
        <f t="shared" si="147"/>
        <v>2.2389405647573151</v>
      </c>
      <c r="E97" s="199">
        <f t="shared" si="147"/>
        <v>2.3500339940941997</v>
      </c>
      <c r="F97" s="199">
        <f t="shared" si="147"/>
        <v>2.3409029957611334</v>
      </c>
      <c r="G97" s="199">
        <f t="shared" si="147"/>
        <v>1.9632375630980339</v>
      </c>
      <c r="H97" s="199">
        <f t="shared" si="147"/>
        <v>1.9009411847616413</v>
      </c>
      <c r="I97" s="199">
        <f t="shared" si="147"/>
        <v>2.3294649414731752</v>
      </c>
      <c r="J97" s="199">
        <f t="shared" ref="J97:L97" si="148">J62/J27</f>
        <v>2.650488400977224</v>
      </c>
      <c r="K97" s="199">
        <f t="shared" si="148"/>
        <v>2.7257409855615569</v>
      </c>
      <c r="L97" s="272">
        <f t="shared" si="148"/>
        <v>2.6370242112443534</v>
      </c>
      <c r="N97" s="197">
        <f t="shared" si="112"/>
        <v>-3.2547763997805561E-2</v>
      </c>
    </row>
    <row r="98" spans="1:14" ht="20.100000000000001" customHeight="1">
      <c r="A98" s="269"/>
      <c r="B98" s="273" t="s">
        <v>65</v>
      </c>
      <c r="C98" s="198">
        <f t="shared" ref="C98:I98" si="149">C63/C28</f>
        <v>4.8119940048809466</v>
      </c>
      <c r="D98" s="199">
        <f t="shared" si="149"/>
        <v>4.9373233152999569</v>
      </c>
      <c r="E98" s="199">
        <f t="shared" si="149"/>
        <v>4.624503000994995</v>
      </c>
      <c r="F98" s="199">
        <f t="shared" si="149"/>
        <v>4.4451995202647794</v>
      </c>
      <c r="G98" s="199">
        <f t="shared" si="149"/>
        <v>4.0724277129658715</v>
      </c>
      <c r="H98" s="199">
        <f t="shared" si="149"/>
        <v>4.1533884225963389</v>
      </c>
      <c r="I98" s="199">
        <f t="shared" si="149"/>
        <v>4.3017856871098425</v>
      </c>
      <c r="J98" s="199">
        <f t="shared" ref="J98:L98" si="150">J63/J28</f>
        <v>4.5798018332435726</v>
      </c>
      <c r="K98" s="199">
        <f t="shared" si="150"/>
        <v>4.7231560201306682</v>
      </c>
      <c r="L98" s="272">
        <f t="shared" si="150"/>
        <v>4.7672792958730144</v>
      </c>
      <c r="N98" s="27">
        <f t="shared" si="112"/>
        <v>9.341905190996742E-3</v>
      </c>
    </row>
    <row r="99" spans="1:14" ht="20.100000000000001" customHeight="1">
      <c r="A99" s="269"/>
      <c r="B99" s="273" t="s">
        <v>72</v>
      </c>
      <c r="C99" s="198">
        <f t="shared" ref="C99:I99" si="151">C64/C29</f>
        <v>1.2000470560555261</v>
      </c>
      <c r="D99" s="199">
        <f t="shared" si="151"/>
        <v>1.7223988223497535</v>
      </c>
      <c r="E99" s="199">
        <f t="shared" si="151"/>
        <v>1.7286945464820571</v>
      </c>
      <c r="F99" s="199">
        <f t="shared" si="151"/>
        <v>1.3893143608102596</v>
      </c>
      <c r="G99" s="199">
        <f t="shared" si="151"/>
        <v>1.3579765551814063</v>
      </c>
      <c r="H99" s="199">
        <f t="shared" si="151"/>
        <v>1.3565374410377358</v>
      </c>
      <c r="I99" s="199">
        <f t="shared" si="151"/>
        <v>1.5659189421427415</v>
      </c>
      <c r="J99" s="199">
        <f t="shared" ref="J99:K99" si="152">J64/J29</f>
        <v>1.9296050537229306</v>
      </c>
      <c r="K99" s="199">
        <f t="shared" si="152"/>
        <v>1.9995112021464785</v>
      </c>
      <c r="L99" s="272"/>
      <c r="N99" s="27">
        <f t="shared" si="112"/>
        <v>-1</v>
      </c>
    </row>
    <row r="100" spans="1:14" ht="20.100000000000001" customHeight="1">
      <c r="A100" s="269"/>
      <c r="B100" s="273" t="s">
        <v>66</v>
      </c>
      <c r="C100" s="198">
        <f t="shared" ref="C100:I100" si="153">C65/C30</f>
        <v>2.9827863289603198</v>
      </c>
      <c r="D100" s="199">
        <f t="shared" si="153"/>
        <v>3.0487845331072214</v>
      </c>
      <c r="E100" s="199">
        <f t="shared" si="153"/>
        <v>2.9918251668235269</v>
      </c>
      <c r="F100" s="199">
        <f t="shared" si="153"/>
        <v>3.1644058663513017</v>
      </c>
      <c r="G100" s="199">
        <f t="shared" si="153"/>
        <v>2.8901628820652872</v>
      </c>
      <c r="H100" s="199">
        <f t="shared" si="153"/>
        <v>2.8862204856663198</v>
      </c>
      <c r="I100" s="199">
        <f t="shared" si="153"/>
        <v>3.500909876705796</v>
      </c>
      <c r="J100" s="199">
        <f t="shared" ref="J100:L100" si="154">J65/J30</f>
        <v>3.9966483442698286</v>
      </c>
      <c r="K100" s="199">
        <f t="shared" si="154"/>
        <v>4.3572811877586508</v>
      </c>
      <c r="L100" s="272">
        <f t="shared" si="154"/>
        <v>4.4696272381015048</v>
      </c>
      <c r="N100" s="27">
        <f t="shared" si="112"/>
        <v>2.5783520847467687E-2</v>
      </c>
    </row>
    <row r="101" spans="1:14" ht="20.100000000000001" customHeight="1">
      <c r="A101" s="269"/>
      <c r="B101" s="273" t="s">
        <v>67</v>
      </c>
      <c r="C101" s="198">
        <f t="shared" ref="C101:I101" si="155">C66/C31</f>
        <v>1.9168367074143802</v>
      </c>
      <c r="D101" s="199">
        <f t="shared" si="155"/>
        <v>1.9705822616759467</v>
      </c>
      <c r="E101" s="199">
        <f t="shared" si="155"/>
        <v>2.2863621517907782</v>
      </c>
      <c r="F101" s="199">
        <f t="shared" si="155"/>
        <v>2.3450719574843908</v>
      </c>
      <c r="G101" s="199">
        <f t="shared" si="155"/>
        <v>1.8357140169523412</v>
      </c>
      <c r="H101" s="199">
        <f t="shared" si="155"/>
        <v>1.6219829952782092</v>
      </c>
      <c r="I101" s="199">
        <f t="shared" si="155"/>
        <v>2.271312251258589</v>
      </c>
      <c r="J101" s="199">
        <f t="shared" ref="J101:L101" si="156">J66/J31</f>
        <v>2.3393144858390555</v>
      </c>
      <c r="K101" s="199">
        <f t="shared" si="156"/>
        <v>2.5510753346576411</v>
      </c>
      <c r="L101" s="272">
        <f t="shared" si="156"/>
        <v>2.2274351622137769</v>
      </c>
      <c r="N101" s="27">
        <f t="shared" si="112"/>
        <v>-0.12686421606098799</v>
      </c>
    </row>
    <row r="102" spans="1:14" ht="20.100000000000001" customHeight="1">
      <c r="A102" s="269"/>
      <c r="B102" s="273" t="s">
        <v>81</v>
      </c>
      <c r="C102" s="198"/>
      <c r="D102" s="199"/>
      <c r="E102" s="199"/>
      <c r="F102" s="199"/>
      <c r="G102" s="199"/>
      <c r="H102" s="199">
        <f t="shared" ref="H102:I102" si="157">H67/H32</f>
        <v>5.5459323799602238</v>
      </c>
      <c r="I102" s="199">
        <f t="shared" si="157"/>
        <v>5.7832064496438251</v>
      </c>
      <c r="J102" s="199">
        <f t="shared" ref="J102:L102" si="158">J67/J32</f>
        <v>6.4640736781403705</v>
      </c>
      <c r="K102" s="199">
        <f t="shared" si="158"/>
        <v>6.698406729188525</v>
      </c>
      <c r="L102" s="272">
        <f t="shared" si="158"/>
        <v>6.6259130660728935</v>
      </c>
      <c r="N102" s="27">
        <f t="shared" si="112"/>
        <v>-1.0822523332263169E-2</v>
      </c>
    </row>
    <row r="103" spans="1:14" ht="20.100000000000001" customHeight="1">
      <c r="A103" s="269"/>
      <c r="B103" s="273" t="s">
        <v>68</v>
      </c>
      <c r="C103" s="198"/>
      <c r="D103" s="199"/>
      <c r="E103" s="199">
        <f t="shared" ref="E103:I103" si="159">E68/E33</f>
        <v>1.7142857142857142</v>
      </c>
      <c r="F103" s="199">
        <f t="shared" si="159"/>
        <v>3.3018050541516244</v>
      </c>
      <c r="G103" s="199">
        <f t="shared" si="159"/>
        <v>3.4791666666666665</v>
      </c>
      <c r="H103" s="199">
        <f t="shared" si="159"/>
        <v>1.4084231145935358</v>
      </c>
      <c r="I103" s="199">
        <f t="shared" si="159"/>
        <v>1.431045645840078</v>
      </c>
      <c r="J103" s="199">
        <f t="shared" ref="J103:L103" si="160">J68/J33</f>
        <v>1.2482039431358483</v>
      </c>
      <c r="K103" s="199">
        <f t="shared" si="160"/>
        <v>1.343144503929173</v>
      </c>
      <c r="L103" s="272">
        <f t="shared" si="160"/>
        <v>3.9486681072343779</v>
      </c>
      <c r="N103" s="27">
        <f t="shared" si="112"/>
        <v>1.9398684174957543</v>
      </c>
    </row>
    <row r="104" spans="1:14" ht="20.100000000000001" customHeight="1">
      <c r="A104" s="269"/>
      <c r="B104" s="273" t="s">
        <v>82</v>
      </c>
      <c r="C104" s="269"/>
      <c r="D104" s="199"/>
      <c r="E104" s="199"/>
      <c r="F104" s="199"/>
      <c r="G104" s="199"/>
      <c r="H104" s="199"/>
      <c r="I104" s="199">
        <f t="shared" ref="I104" si="161">I69/I34</f>
        <v>9.9217750646797231</v>
      </c>
      <c r="J104" s="199"/>
      <c r="K104" s="199">
        <f t="shared" ref="K104:L104" si="162">K69/K34</f>
        <v>10.711184063269418</v>
      </c>
      <c r="L104" s="272">
        <f t="shared" si="162"/>
        <v>10.85121951219512</v>
      </c>
      <c r="N104" s="27">
        <f t="shared" si="112"/>
        <v>1.3073759922202232E-2</v>
      </c>
    </row>
    <row r="105" spans="1:14" ht="20.100000000000001" customHeight="1" thickBot="1">
      <c r="A105" s="278"/>
      <c r="B105" s="279" t="s">
        <v>70</v>
      </c>
      <c r="C105" s="200">
        <f t="shared" ref="C105:I105" si="163">C70/C35</f>
        <v>0.82204908168838542</v>
      </c>
      <c r="D105" s="201">
        <f t="shared" si="163"/>
        <v>0.83867744257933441</v>
      </c>
      <c r="E105" s="201">
        <f t="shared" si="163"/>
        <v>1.0055573488595</v>
      </c>
      <c r="F105" s="201">
        <f t="shared" si="163"/>
        <v>1.0265574065817267</v>
      </c>
      <c r="G105" s="201">
        <f t="shared" si="163"/>
        <v>0.94027358446507869</v>
      </c>
      <c r="H105" s="201">
        <f t="shared" si="163"/>
        <v>0.91717894498720187</v>
      </c>
      <c r="I105" s="201">
        <f t="shared" si="163"/>
        <v>0.99411617599187707</v>
      </c>
      <c r="J105" s="201">
        <f t="shared" ref="J105:L105" si="164">J70/J35</f>
        <v>1.0388426570609524</v>
      </c>
      <c r="K105" s="201">
        <f t="shared" si="164"/>
        <v>1.022331590057723</v>
      </c>
      <c r="L105" s="307">
        <f t="shared" si="164"/>
        <v>1.0284061968830527</v>
      </c>
      <c r="N105" s="31">
        <f t="shared" si="112"/>
        <v>5.9419144281618952E-3</v>
      </c>
    </row>
    <row r="106" spans="1:14" ht="20.100000000000001" customHeight="1"/>
    <row r="107" spans="1:14" ht="15.75">
      <c r="A107" s="95" t="s">
        <v>38</v>
      </c>
    </row>
  </sheetData>
  <mergeCells count="56">
    <mergeCell ref="R5:R6"/>
    <mergeCell ref="G40:G41"/>
    <mergeCell ref="R40:R41"/>
    <mergeCell ref="G75:G76"/>
    <mergeCell ref="I75:I76"/>
    <mergeCell ref="Q40:Q41"/>
    <mergeCell ref="N75:N76"/>
    <mergeCell ref="L75:L76"/>
    <mergeCell ref="H75:H76"/>
    <mergeCell ref="J40:J41"/>
    <mergeCell ref="J75:J76"/>
    <mergeCell ref="H40:H41"/>
    <mergeCell ref="I40:I41"/>
    <mergeCell ref="A75:B76"/>
    <mergeCell ref="C75:C76"/>
    <mergeCell ref="D75:D76"/>
    <mergeCell ref="E75:E76"/>
    <mergeCell ref="F40:F41"/>
    <mergeCell ref="F75:F76"/>
    <mergeCell ref="A40:B41"/>
    <mergeCell ref="C40:C41"/>
    <mergeCell ref="D40:D41"/>
    <mergeCell ref="E40:E41"/>
    <mergeCell ref="T40:T41"/>
    <mergeCell ref="L40:L41"/>
    <mergeCell ref="V40:V41"/>
    <mergeCell ref="O40:O41"/>
    <mergeCell ref="P40:P41"/>
    <mergeCell ref="U40:U41"/>
    <mergeCell ref="A5:B6"/>
    <mergeCell ref="C5:C6"/>
    <mergeCell ref="D5:D6"/>
    <mergeCell ref="E5:E6"/>
    <mergeCell ref="L5:L6"/>
    <mergeCell ref="H5:H6"/>
    <mergeCell ref="F5:F6"/>
    <mergeCell ref="J5:J6"/>
    <mergeCell ref="I5:I6"/>
    <mergeCell ref="G5:G6"/>
    <mergeCell ref="K5:K6"/>
    <mergeCell ref="V5:V6"/>
    <mergeCell ref="K40:K41"/>
    <mergeCell ref="K75:K76"/>
    <mergeCell ref="S40:S41"/>
    <mergeCell ref="Y5:Z5"/>
    <mergeCell ref="N5:N6"/>
    <mergeCell ref="O5:O6"/>
    <mergeCell ref="P5:P6"/>
    <mergeCell ref="W5:W6"/>
    <mergeCell ref="T5:T6"/>
    <mergeCell ref="S5:S6"/>
    <mergeCell ref="Y40:Z40"/>
    <mergeCell ref="N40:N41"/>
    <mergeCell ref="W40:W41"/>
    <mergeCell ref="Q5:Q6"/>
    <mergeCell ref="U5:U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07A0F4A3-43FD-4318-98D1-9AF5C3912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M77:M89</xm:sqref>
        </x14:conditionalFormatting>
        <x14:conditionalFormatting xmlns:xm="http://schemas.microsoft.com/office/excel/2006/main">
          <x14:cfRule type="iconSet" priority="1" id="{74EE0FB9-61D0-4BD9-83DE-6D5FD5DF6F7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N77:N105</xm:sqref>
        </x14:conditionalFormatting>
        <x14:conditionalFormatting xmlns:xm="http://schemas.microsoft.com/office/excel/2006/main">
          <x14:cfRule type="iconSet" priority="3" id="{E172BBAB-CDD2-46EC-943C-40BC2BA258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Y7:Z35</xm:sqref>
        </x14:conditionalFormatting>
        <x14:conditionalFormatting xmlns:xm="http://schemas.microsoft.com/office/excel/2006/main">
          <x14:cfRule type="iconSet" priority="2" id="{2630E323-EBEA-4CA7-8478-103E89C72C2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Y42:Z70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:N4"/>
  <sheetViews>
    <sheetView showGridLines="0" showRowColHeaders="0" workbookViewId="0">
      <selection activeCell="F13" sqref="F13"/>
    </sheetView>
  </sheetViews>
  <sheetFormatPr defaultRowHeight="15"/>
  <sheetData>
    <row r="2" spans="1:14" ht="15.75">
      <c r="A2" s="202" t="s">
        <v>79</v>
      </c>
    </row>
    <row r="4" spans="1:14" ht="39.950000000000003" customHeight="1">
      <c r="A4" s="396" t="s">
        <v>91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</sheetData>
  <mergeCells count="1">
    <mergeCell ref="A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2:M51"/>
  <sheetViews>
    <sheetView showGridLines="0" showRowColHeaders="0" topLeftCell="A22" zoomScale="80" zoomScaleNormal="80" workbookViewId="0">
      <selection activeCell="L39" sqref="L39"/>
    </sheetView>
  </sheetViews>
  <sheetFormatPr defaultRowHeight="16.5"/>
  <cols>
    <col min="1" max="1" width="3.140625" style="43" customWidth="1"/>
    <col min="2" max="3" width="9.140625" style="43"/>
    <col min="4" max="4" width="5.5703125" style="43" customWidth="1"/>
    <col min="5" max="7" width="9.140625" style="43"/>
    <col min="8" max="8" width="12.85546875" style="43" customWidth="1"/>
    <col min="9" max="10" width="9.140625" style="43"/>
    <col min="11" max="11" width="9.140625" style="43" customWidth="1"/>
    <col min="12" max="12" width="10" style="43" customWidth="1"/>
    <col min="13" max="13" width="13.7109375" style="44" customWidth="1"/>
    <col min="14" max="16384" width="9.140625" style="43"/>
  </cols>
  <sheetData>
    <row r="2" spans="2:13" ht="11.25" customHeight="1">
      <c r="B2" s="400" t="s">
        <v>27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67"/>
    </row>
    <row r="3" spans="2:13" ht="11.25" customHeight="1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67"/>
    </row>
    <row r="4" spans="2:13" ht="11.25" customHeight="1">
      <c r="B4" s="401" t="s">
        <v>86</v>
      </c>
      <c r="C4" s="401"/>
      <c r="D4" s="402" t="s">
        <v>98</v>
      </c>
      <c r="E4" s="403"/>
      <c r="F4" s="403"/>
      <c r="G4" s="403"/>
      <c r="H4" s="403"/>
      <c r="I4" s="403"/>
      <c r="J4" s="403"/>
      <c r="K4" s="403"/>
      <c r="L4" s="68"/>
      <c r="M4" s="69"/>
    </row>
    <row r="5" spans="2:13" ht="11.25" customHeight="1">
      <c r="B5" s="401"/>
      <c r="C5" s="401"/>
      <c r="D5" s="403"/>
      <c r="E5" s="403"/>
      <c r="F5" s="403"/>
      <c r="G5" s="403"/>
      <c r="H5" s="403"/>
      <c r="I5" s="403"/>
      <c r="J5" s="403"/>
      <c r="K5" s="403"/>
      <c r="L5" s="68"/>
      <c r="M5" s="69"/>
    </row>
    <row r="7" spans="2:13" ht="25.5" customHeight="1">
      <c r="B7" s="397" t="s">
        <v>28</v>
      </c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</row>
    <row r="8" spans="2:13" ht="16.5" customHeight="1">
      <c r="B8" s="404"/>
      <c r="C8" s="405"/>
      <c r="D8" s="405"/>
      <c r="M8" s="45" t="s">
        <v>29</v>
      </c>
    </row>
    <row r="9" spans="2:13" ht="20.100000000000001" customHeight="1">
      <c r="B9" s="405"/>
      <c r="C9" s="405"/>
      <c r="D9" s="405"/>
      <c r="E9" s="399" t="s">
        <v>30</v>
      </c>
      <c r="F9" s="399"/>
      <c r="G9" s="406">
        <f>'2'!X9</f>
        <v>-2.9830105894440035E-2</v>
      </c>
      <c r="H9" s="406"/>
      <c r="I9" s="54" t="s">
        <v>31</v>
      </c>
      <c r="J9" s="55"/>
      <c r="K9" s="129">
        <f>'3'!X9</f>
        <v>8.6595470461067476E-4</v>
      </c>
      <c r="L9" s="63">
        <f>'5'!Y7</f>
        <v>8.6595470461038994E-4</v>
      </c>
      <c r="M9" s="60">
        <f>'5'!W7</f>
        <v>0.43920295817438343</v>
      </c>
    </row>
    <row r="10" spans="2:13" ht="19.5" customHeight="1">
      <c r="B10" s="405"/>
      <c r="C10" s="405"/>
      <c r="D10" s="405"/>
      <c r="E10" s="399"/>
      <c r="F10" s="399"/>
      <c r="G10" s="406"/>
      <c r="H10" s="406"/>
      <c r="I10" s="54" t="s">
        <v>32</v>
      </c>
      <c r="J10" s="55"/>
      <c r="K10" s="129">
        <f>'4'!X9</f>
        <v>-5.2586622387429047E-2</v>
      </c>
      <c r="L10" s="63">
        <f>'5'!Y21</f>
        <v>-5.2586622387430233E-2</v>
      </c>
      <c r="M10" s="60">
        <f>'5'!W21</f>
        <v>0.56079704182561663</v>
      </c>
    </row>
    <row r="11" spans="2:13" ht="20.100000000000001" customHeight="1">
      <c r="B11" s="405"/>
      <c r="C11" s="405"/>
      <c r="D11" s="405"/>
      <c r="E11" s="46"/>
      <c r="F11" s="46"/>
      <c r="G11" s="57"/>
      <c r="H11" s="58"/>
      <c r="L11" s="64"/>
      <c r="M11" s="47"/>
    </row>
    <row r="12" spans="2:13" ht="20.100000000000001" customHeight="1">
      <c r="B12" s="405"/>
      <c r="C12" s="405"/>
      <c r="D12" s="405"/>
      <c r="E12" s="399" t="s">
        <v>33</v>
      </c>
      <c r="F12" s="399"/>
      <c r="G12" s="406">
        <f>'2'!X18</f>
        <v>-2.5162177600852295E-4</v>
      </c>
      <c r="H12" s="406"/>
      <c r="I12" s="54" t="s">
        <v>31</v>
      </c>
      <c r="J12" s="55"/>
      <c r="K12" s="129">
        <f>'5'!Y31</f>
        <v>3.0549801272672875E-2</v>
      </c>
      <c r="L12" s="63">
        <f>'5'!Y31</f>
        <v>3.0549801272672875E-2</v>
      </c>
      <c r="M12" s="60">
        <f>'5'!W31</f>
        <v>0.68123577377979339</v>
      </c>
    </row>
    <row r="13" spans="2:13" ht="20.100000000000001" customHeight="1">
      <c r="B13" s="405"/>
      <c r="C13" s="405"/>
      <c r="D13" s="405"/>
      <c r="E13" s="399"/>
      <c r="F13" s="399"/>
      <c r="G13" s="406"/>
      <c r="H13" s="406"/>
      <c r="I13" s="54" t="s">
        <v>32</v>
      </c>
      <c r="J13" s="55"/>
      <c r="K13" s="129">
        <f>'4'!X18</f>
        <v>-6.0276300920223451E-2</v>
      </c>
      <c r="L13" s="63">
        <f>'5'!Y45</f>
        <v>-6.0276300920223048E-2</v>
      </c>
      <c r="M13" s="60">
        <f>'5'!W45</f>
        <v>0.31876422622020667</v>
      </c>
    </row>
    <row r="14" spans="2:13" ht="20.100000000000001" customHeight="1">
      <c r="B14" s="405"/>
      <c r="C14" s="405"/>
      <c r="D14" s="405"/>
      <c r="F14" s="46"/>
      <c r="G14" s="57"/>
      <c r="H14" s="59"/>
      <c r="L14" s="64"/>
    </row>
    <row r="15" spans="2:13" ht="20.100000000000001" customHeight="1">
      <c r="B15" s="405"/>
      <c r="C15" s="405"/>
      <c r="D15" s="405"/>
      <c r="E15" s="399" t="s">
        <v>34</v>
      </c>
      <c r="F15" s="399"/>
      <c r="G15" s="406">
        <f>'5'!N72</f>
        <v>3.0487942676992265E-2</v>
      </c>
      <c r="H15" s="406"/>
      <c r="I15" s="54" t="s">
        <v>31</v>
      </c>
      <c r="J15" s="55"/>
      <c r="K15" s="129">
        <f>'5'!N55</f>
        <v>2.9658163941467211E-2</v>
      </c>
      <c r="L15" s="63">
        <f>'5'!N55</f>
        <v>2.9658163941467211E-2</v>
      </c>
      <c r="M15" s="56"/>
    </row>
    <row r="16" spans="2:13" ht="20.100000000000001" customHeight="1">
      <c r="B16" s="405"/>
      <c r="C16" s="405"/>
      <c r="D16" s="405"/>
      <c r="E16" s="399"/>
      <c r="F16" s="399"/>
      <c r="G16" s="406"/>
      <c r="H16" s="406"/>
      <c r="I16" s="54" t="s">
        <v>32</v>
      </c>
      <c r="J16" s="55"/>
      <c r="K16" s="129">
        <f>'5'!N69</f>
        <v>-8.116497734252489E-3</v>
      </c>
      <c r="L16" s="63">
        <f>'5'!N69</f>
        <v>-8.116497734252489E-3</v>
      </c>
      <c r="M16" s="56"/>
    </row>
    <row r="17" spans="2:13" ht="11.25" customHeight="1">
      <c r="B17" s="405"/>
      <c r="C17" s="405"/>
      <c r="D17" s="405"/>
    </row>
    <row r="18" spans="2:13" ht="11.25" customHeight="1"/>
    <row r="19" spans="2:13" ht="11.25" customHeight="1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</row>
    <row r="20" spans="2:13" ht="11.25" customHeight="1"/>
    <row r="21" spans="2:13" ht="11.25" customHeight="1"/>
    <row r="22" spans="2:13" ht="25.5" customHeight="1">
      <c r="B22" s="397" t="s">
        <v>35</v>
      </c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</row>
    <row r="23" spans="2:13">
      <c r="B23" s="408"/>
      <c r="C23" s="408"/>
      <c r="D23" s="408"/>
      <c r="M23" s="45" t="s">
        <v>29</v>
      </c>
    </row>
    <row r="24" spans="2:13" ht="20.100000000000001" customHeight="1">
      <c r="B24" s="408"/>
      <c r="C24" s="408"/>
      <c r="D24" s="408"/>
      <c r="E24" s="399" t="s">
        <v>30</v>
      </c>
      <c r="F24" s="399"/>
      <c r="G24" s="406">
        <f>'6'!Y24</f>
        <v>-7.7214714786123994E-3</v>
      </c>
      <c r="H24" s="406"/>
      <c r="I24" s="54" t="s">
        <v>31</v>
      </c>
      <c r="J24" s="55"/>
      <c r="K24" s="129">
        <f>'6'!Y7</f>
        <v>7.3435536730407855E-3</v>
      </c>
      <c r="L24" s="63">
        <f>K24</f>
        <v>7.3435536730407855E-3</v>
      </c>
      <c r="M24" s="60">
        <f>'6'!W7</f>
        <v>0.46477078862957005</v>
      </c>
    </row>
    <row r="25" spans="2:13" ht="20.100000000000001" customHeight="1">
      <c r="B25" s="408"/>
      <c r="C25" s="408"/>
      <c r="D25" s="408"/>
      <c r="E25" s="399"/>
      <c r="F25" s="399"/>
      <c r="G25" s="406"/>
      <c r="H25" s="406"/>
      <c r="I25" s="54" t="s">
        <v>32</v>
      </c>
      <c r="J25" s="55"/>
      <c r="K25" s="129">
        <f>'6'!Y21</f>
        <v>-2.0442470321590734E-2</v>
      </c>
      <c r="L25" s="63">
        <f>K25</f>
        <v>-2.0442470321590734E-2</v>
      </c>
      <c r="M25" s="60">
        <f>'6'!W21</f>
        <v>0.53522921137042989</v>
      </c>
    </row>
    <row r="26" spans="2:13" ht="20.100000000000001" customHeight="1">
      <c r="B26" s="408"/>
      <c r="C26" s="408"/>
      <c r="D26" s="408"/>
      <c r="E26" s="46"/>
      <c r="F26" s="46"/>
      <c r="G26" s="46"/>
      <c r="I26" s="50"/>
      <c r="L26" s="64"/>
      <c r="M26" s="62"/>
    </row>
    <row r="27" spans="2:13" ht="20.100000000000001" customHeight="1">
      <c r="B27" s="408"/>
      <c r="C27" s="408"/>
      <c r="D27" s="408"/>
      <c r="E27" s="399" t="s">
        <v>33</v>
      </c>
      <c r="F27" s="399"/>
      <c r="G27" s="406">
        <f>'6'!Y48</f>
        <v>0</v>
      </c>
      <c r="H27" s="406"/>
      <c r="I27" s="54" t="s">
        <v>31</v>
      </c>
      <c r="J27" s="55"/>
      <c r="K27" s="129">
        <f>'6'!Y31</f>
        <v>6.099152132635061E-3</v>
      </c>
      <c r="L27" s="63">
        <f>K27</f>
        <v>6.099152132635061E-3</v>
      </c>
      <c r="M27" s="60">
        <f>'6'!W31</f>
        <v>0.71915155924052931</v>
      </c>
    </row>
    <row r="28" spans="2:13" ht="20.100000000000001" customHeight="1">
      <c r="B28" s="408"/>
      <c r="C28" s="408"/>
      <c r="D28" s="408"/>
      <c r="E28" s="399"/>
      <c r="F28" s="399"/>
      <c r="G28" s="406"/>
      <c r="H28" s="406"/>
      <c r="I28" s="54" t="s">
        <v>32</v>
      </c>
      <c r="J28" s="55"/>
      <c r="K28" s="129">
        <f>'6'!Y45</f>
        <v>-1.5285769509413346E-2</v>
      </c>
      <c r="L28" s="63">
        <f>'6'!Y45</f>
        <v>-1.5285769509413346E-2</v>
      </c>
      <c r="M28" s="60">
        <f>'6'!W45</f>
        <v>0.28084844075947069</v>
      </c>
    </row>
    <row r="29" spans="2:13" ht="20.100000000000001" customHeight="1">
      <c r="B29" s="408"/>
      <c r="C29" s="408"/>
      <c r="D29" s="408"/>
      <c r="F29" s="46"/>
      <c r="G29" s="51"/>
      <c r="H29" s="52"/>
      <c r="I29" s="50"/>
      <c r="L29" s="65"/>
    </row>
    <row r="30" spans="2:13" ht="20.100000000000001" customHeight="1">
      <c r="B30" s="408"/>
      <c r="C30" s="408"/>
      <c r="D30" s="408"/>
      <c r="E30" s="407" t="s">
        <v>34</v>
      </c>
      <c r="F30" s="407"/>
      <c r="G30" s="406">
        <f>'6'!N72</f>
        <v>1.7156918912553967E-2</v>
      </c>
      <c r="H30" s="406"/>
      <c r="I30" s="54" t="s">
        <v>31</v>
      </c>
      <c r="J30" s="55"/>
      <c r="K30" s="129">
        <f>'6'!N55</f>
        <v>8.0561487070983789E-3</v>
      </c>
      <c r="L30" s="63">
        <f>'6'!N55</f>
        <v>8.0561487070983789E-3</v>
      </c>
      <c r="M30" s="56"/>
    </row>
    <row r="31" spans="2:13" ht="20.100000000000001" customHeight="1">
      <c r="B31" s="408"/>
      <c r="C31" s="408"/>
      <c r="D31" s="408"/>
      <c r="E31" s="407"/>
      <c r="F31" s="407"/>
      <c r="G31" s="406"/>
      <c r="H31" s="406"/>
      <c r="I31" s="54" t="s">
        <v>32</v>
      </c>
      <c r="J31" s="55"/>
      <c r="K31" s="129">
        <f>'6'!N69</f>
        <v>1.4616261000793619E-2</v>
      </c>
      <c r="L31" s="63">
        <f>'6'!N69</f>
        <v>1.4616261000793619E-2</v>
      </c>
      <c r="M31" s="56"/>
    </row>
    <row r="32" spans="2:13" ht="15.75" customHeight="1">
      <c r="B32" s="408"/>
      <c r="C32" s="408"/>
      <c r="D32" s="408"/>
    </row>
    <row r="33" spans="2:13" ht="12" customHeight="1"/>
    <row r="34" spans="2:13" ht="12" customHeight="1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</row>
    <row r="35" spans="2:13" ht="12" customHeight="1"/>
    <row r="36" spans="2:13" ht="12" customHeight="1"/>
    <row r="37" spans="2:13" ht="25.5" customHeight="1">
      <c r="B37" s="397" t="s">
        <v>36</v>
      </c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</row>
    <row r="38" spans="2:13">
      <c r="B38" s="408"/>
      <c r="C38" s="408"/>
      <c r="D38" s="408"/>
      <c r="L38" s="66"/>
      <c r="M38" s="45" t="s">
        <v>29</v>
      </c>
    </row>
    <row r="39" spans="2:13" ht="20.100000000000001" customHeight="1">
      <c r="B39" s="408"/>
      <c r="C39" s="408"/>
      <c r="D39" s="408"/>
      <c r="E39" s="399" t="s">
        <v>30</v>
      </c>
      <c r="F39" s="399"/>
      <c r="G39" s="406">
        <f>'7'!Y24</f>
        <v>-6.406861848117025E-2</v>
      </c>
      <c r="H39" s="406"/>
      <c r="I39" s="54" t="s">
        <v>31</v>
      </c>
      <c r="J39" s="55"/>
      <c r="K39" s="129">
        <f>'7'!Y7</f>
        <v>-1.1347166456886323E-2</v>
      </c>
      <c r="L39" s="63">
        <f>K39</f>
        <v>-1.1347166456886323E-2</v>
      </c>
      <c r="M39" s="60">
        <f>'7'!W7</f>
        <v>0.39722353821076845</v>
      </c>
    </row>
    <row r="40" spans="2:13" ht="20.100000000000001" customHeight="1">
      <c r="B40" s="408"/>
      <c r="C40" s="408"/>
      <c r="D40" s="408"/>
      <c r="E40" s="399"/>
      <c r="F40" s="399"/>
      <c r="G40" s="406"/>
      <c r="H40" s="406"/>
      <c r="I40" s="54" t="s">
        <v>32</v>
      </c>
      <c r="J40" s="55"/>
      <c r="K40" s="129">
        <f>'7'!Y21</f>
        <v>-9.5842221200811581E-2</v>
      </c>
      <c r="L40" s="63">
        <f>K40</f>
        <v>-9.5842221200811581E-2</v>
      </c>
      <c r="M40" s="60">
        <f>'7'!V21</f>
        <v>0.62395902557923555</v>
      </c>
    </row>
    <row r="41" spans="2:13" ht="20.100000000000001" customHeight="1">
      <c r="B41" s="408"/>
      <c r="C41" s="408"/>
      <c r="D41" s="408"/>
      <c r="E41" s="46"/>
      <c r="F41" s="46"/>
      <c r="G41" s="51"/>
      <c r="H41" s="53"/>
      <c r="I41" s="50"/>
      <c r="J41" s="50"/>
      <c r="L41" s="130"/>
      <c r="M41" s="62"/>
    </row>
    <row r="42" spans="2:13" ht="20.100000000000001" customHeight="1">
      <c r="B42" s="408"/>
      <c r="C42" s="408"/>
      <c r="D42" s="408"/>
      <c r="E42" s="399" t="s">
        <v>33</v>
      </c>
      <c r="F42" s="399"/>
      <c r="G42" s="406">
        <f>'7'!Y48</f>
        <v>-5.4946801662170003E-3</v>
      </c>
      <c r="H42" s="406"/>
      <c r="I42" s="54" t="s">
        <v>31</v>
      </c>
      <c r="J42" s="54"/>
      <c r="K42" s="129">
        <f>'7'!Y31</f>
        <v>3.9926305809063978E-2</v>
      </c>
      <c r="L42" s="63">
        <f>K42</f>
        <v>3.9926305809063978E-2</v>
      </c>
      <c r="M42" s="60">
        <f>'7'!W31</f>
        <v>0.66011999901059226</v>
      </c>
    </row>
    <row r="43" spans="2:13" ht="20.100000000000001" customHeight="1">
      <c r="B43" s="408"/>
      <c r="C43" s="408"/>
      <c r="D43" s="408"/>
      <c r="E43" s="399"/>
      <c r="F43" s="399"/>
      <c r="G43" s="406"/>
      <c r="H43" s="406"/>
      <c r="I43" s="54" t="s">
        <v>32</v>
      </c>
      <c r="J43" s="54"/>
      <c r="K43" s="129">
        <f>'7'!Y45</f>
        <v>-8.3261896805001026E-2</v>
      </c>
      <c r="L43" s="63">
        <f>K43</f>
        <v>-8.3261896805001026E-2</v>
      </c>
      <c r="M43" s="60">
        <f>'7'!V45</f>
        <v>0.36871214135317665</v>
      </c>
    </row>
    <row r="44" spans="2:13" ht="20.100000000000001" customHeight="1">
      <c r="B44" s="408"/>
      <c r="C44" s="408"/>
      <c r="D44" s="408"/>
      <c r="F44" s="46"/>
      <c r="G44" s="51"/>
      <c r="H44" s="52"/>
      <c r="I44" s="50"/>
      <c r="J44" s="50"/>
      <c r="L44" s="130"/>
    </row>
    <row r="45" spans="2:13" ht="20.100000000000001" customHeight="1">
      <c r="B45" s="408"/>
      <c r="C45" s="408"/>
      <c r="D45" s="408"/>
      <c r="E45" s="407" t="s">
        <v>34</v>
      </c>
      <c r="F45" s="407"/>
      <c r="G45" s="406">
        <f>'7'!N72</f>
        <v>6.2583581950099249E-2</v>
      </c>
      <c r="H45" s="406"/>
      <c r="I45" s="54" t="s">
        <v>31</v>
      </c>
      <c r="J45" s="54"/>
      <c r="K45" s="129">
        <f>'7'!N55</f>
        <v>5.1861958542310099E-2</v>
      </c>
      <c r="L45" s="63">
        <f>K45</f>
        <v>5.1861958542310099E-2</v>
      </c>
      <c r="M45" s="56"/>
    </row>
    <row r="46" spans="2:13" ht="20.100000000000001" customHeight="1">
      <c r="B46" s="408"/>
      <c r="C46" s="408"/>
      <c r="D46" s="408"/>
      <c r="E46" s="407"/>
      <c r="F46" s="407"/>
      <c r="G46" s="406"/>
      <c r="H46" s="406"/>
      <c r="I46" s="54" t="s">
        <v>32</v>
      </c>
      <c r="J46" s="54"/>
      <c r="K46" s="129">
        <f>'7'!N69</f>
        <v>1.3913859605917919E-2</v>
      </c>
      <c r="L46" s="63">
        <f>K46</f>
        <v>1.3913859605917919E-2</v>
      </c>
      <c r="M46" s="56"/>
    </row>
    <row r="47" spans="2:13" ht="15.75" customHeight="1">
      <c r="B47" s="408"/>
      <c r="C47" s="408"/>
      <c r="D47" s="408"/>
      <c r="E47" s="52"/>
      <c r="F47" s="52"/>
    </row>
    <row r="48" spans="2:13" ht="12" customHeight="1">
      <c r="B48" s="242"/>
      <c r="C48" s="242"/>
      <c r="D48" s="242"/>
      <c r="E48" s="52"/>
      <c r="F48" s="52"/>
    </row>
    <row r="49" spans="2:13" ht="12" customHeight="1">
      <c r="B49" s="243"/>
      <c r="C49" s="243"/>
      <c r="D49" s="243"/>
      <c r="E49" s="244"/>
      <c r="F49" s="244"/>
      <c r="G49" s="245"/>
      <c r="H49" s="245"/>
      <c r="I49" s="245"/>
      <c r="J49" s="245"/>
      <c r="K49" s="245"/>
      <c r="L49" s="245"/>
      <c r="M49" s="246"/>
    </row>
    <row r="51" spans="2:13">
      <c r="B51" s="83" t="s">
        <v>38</v>
      </c>
    </row>
  </sheetData>
  <mergeCells count="27">
    <mergeCell ref="E42:F43"/>
    <mergeCell ref="E45:F46"/>
    <mergeCell ref="E30:F31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  <mergeCell ref="B22:M22"/>
    <mergeCell ref="E15:F16"/>
    <mergeCell ref="B2:L3"/>
    <mergeCell ref="B4:C5"/>
    <mergeCell ref="D4:K5"/>
    <mergeCell ref="B7:M7"/>
    <mergeCell ref="B8:D17"/>
    <mergeCell ref="E9:F10"/>
    <mergeCell ref="E12:F13"/>
    <mergeCell ref="G9:H10"/>
    <mergeCell ref="G12:H13"/>
    <mergeCell ref="G15:H16"/>
  </mergeCells>
  <conditionalFormatting sqref="L9:L10">
    <cfRule type="cellIs" dxfId="12" priority="3" operator="lessThan">
      <formula>0</formula>
    </cfRule>
  </conditionalFormatting>
  <conditionalFormatting sqref="L12:L13">
    <cfRule type="cellIs" dxfId="11" priority="5" operator="lessThan">
      <formula>0</formula>
    </cfRule>
  </conditionalFormatting>
  <conditionalFormatting sqref="L15:L16">
    <cfRule type="cellIs" dxfId="10" priority="7" operator="lessThan">
      <formula>0</formula>
    </cfRule>
  </conditionalFormatting>
  <conditionalFormatting sqref="L24">
    <cfRule type="cellIs" dxfId="9" priority="15" operator="lessThan">
      <formula>0</formula>
    </cfRule>
  </conditionalFormatting>
  <conditionalFormatting sqref="L25">
    <cfRule type="cellIs" dxfId="8" priority="94" operator="lessThan">
      <formula>0</formula>
    </cfRule>
  </conditionalFormatting>
  <conditionalFormatting sqref="L30:L31">
    <cfRule type="cellIs" dxfId="7" priority="55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75" operator="lessThan">
      <formula>0</formula>
    </cfRule>
  </conditionalFormatting>
  <conditionalFormatting sqref="M9:M10">
    <cfRule type="cellIs" dxfId="4" priority="98" operator="lessThan">
      <formula>0</formula>
    </cfRule>
  </conditionalFormatting>
  <conditionalFormatting sqref="M12:M13">
    <cfRule type="cellIs" dxfId="3" priority="96" operator="lessThan">
      <formula>0</formula>
    </cfRule>
  </conditionalFormatting>
  <conditionalFormatting sqref="M24:M25">
    <cfRule type="cellIs" dxfId="2" priority="77" operator="lessThan">
      <formula>0</formula>
    </cfRule>
  </conditionalFormatting>
  <conditionalFormatting sqref="M39:M40">
    <cfRule type="cellIs" dxfId="1" priority="10" operator="lessThan">
      <formula>0</formula>
    </cfRule>
  </conditionalFormatting>
  <conditionalFormatting sqref="M42:M43">
    <cfRule type="cellIs" dxfId="0" priority="7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5DBE29DD-5FFB-404B-9195-6FECFE5F44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33" id="{015E9E44-6B65-4871-AD18-19038E5B6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32" id="{E98B2464-202B-48CF-B843-C0A8761B0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31" id="{CC7E8286-A51B-4331-B14A-ACF148C402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30" id="{DCD6D72A-212B-4830-8401-B915165525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9" id="{BE8A82B1-112F-42BC-BFBD-2897F0A409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9" id="{5CF1C80A-6D24-4300-9BB5-E566E86BDC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22" id="{8625BD0B-C48D-4CBF-AFF4-9BAA488EC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21" id="{64914958-4231-4F75-A0AC-AC7800DEC9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35" id="{BBDCCDEF-7E2C-4983-9EE2-526A7479E61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34" id="{7E1B2702-2E59-468B-83FF-C3791AA4DD9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28" id="{C7DDBBF5-8666-42C9-8A2C-6BEFFB42E28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27" id="{8BE0474F-F0E8-4E5A-AB68-B451493D8D0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26" id="{B5DA784B-D80D-4F88-A3F2-BE6704F326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25" id="{097835E2-E1B7-45D6-860A-D78F7E2F22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24" id="{83F8E740-5C26-4EA2-AC3A-F1733A2763F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8" id="{C8D79B6A-CC7D-49AE-9D5E-860CC14468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9" id="{0565512D-7BCE-4B3E-9BA6-71FD2DBC41E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18" id="{384F375A-86B1-4BC0-952C-EF3057CDBF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Y31"/>
  <sheetViews>
    <sheetView showGridLines="0" zoomScaleNormal="100" workbookViewId="0">
      <selection activeCell="X18" sqref="X18"/>
    </sheetView>
  </sheetViews>
  <sheetFormatPr defaultRowHeight="15"/>
  <cols>
    <col min="1" max="1" width="25.140625" style="208" bestFit="1" customWidth="1"/>
    <col min="2" max="4" width="11.7109375" style="208" customWidth="1"/>
    <col min="5" max="6" width="12.7109375" style="208" customWidth="1"/>
    <col min="7" max="7" width="12.7109375" style="208" bestFit="1" customWidth="1"/>
    <col min="8" max="9" width="12.7109375" style="208" customWidth="1"/>
    <col min="10" max="11" width="12.85546875" style="208" customWidth="1"/>
    <col min="12" max="12" width="2.5703125" style="208" customWidth="1"/>
    <col min="13" max="22" width="10.7109375" style="208" customWidth="1"/>
    <col min="23" max="23" width="2.5703125" style="208" customWidth="1"/>
    <col min="24" max="25" width="10.5703125" style="208" customWidth="1"/>
    <col min="26" max="26" width="2.140625" style="208" customWidth="1"/>
    <col min="27" max="29" width="11.7109375" style="208" customWidth="1"/>
    <col min="30" max="34" width="9.140625" style="208"/>
    <col min="35" max="35" width="2.140625" style="208" customWidth="1"/>
    <col min="36" max="38" width="9.140625" style="208"/>
    <col min="39" max="39" width="11.42578125" style="208" customWidth="1"/>
    <col min="40" max="16384" width="9.140625" style="208"/>
  </cols>
  <sheetData>
    <row r="1" spans="1:25">
      <c r="A1" s="219" t="s">
        <v>39</v>
      </c>
    </row>
    <row r="2" spans="1:25">
      <c r="A2" s="219"/>
    </row>
    <row r="3" spans="1:25">
      <c r="A3" s="219" t="s">
        <v>21</v>
      </c>
      <c r="M3" s="219" t="s">
        <v>23</v>
      </c>
      <c r="X3" s="219" t="s">
        <v>93</v>
      </c>
    </row>
    <row r="4" spans="1:25" ht="15.75" thickBot="1">
      <c r="U4" s="241"/>
      <c r="V4" s="240"/>
    </row>
    <row r="5" spans="1:25" ht="20.25" customHeight="1">
      <c r="A5" s="416" t="s">
        <v>43</v>
      </c>
      <c r="B5" s="418">
        <v>2016</v>
      </c>
      <c r="C5" s="411">
        <v>2017</v>
      </c>
      <c r="D5" s="414">
        <v>2018</v>
      </c>
      <c r="E5" s="414">
        <v>2019</v>
      </c>
      <c r="F5" s="414">
        <v>2020</v>
      </c>
      <c r="G5" s="411">
        <v>2021</v>
      </c>
      <c r="H5" s="411">
        <v>2022</v>
      </c>
      <c r="I5" s="411">
        <v>2023</v>
      </c>
      <c r="J5" s="411">
        <v>2024</v>
      </c>
      <c r="K5" s="428">
        <v>2025</v>
      </c>
      <c r="M5" s="420">
        <v>2016</v>
      </c>
      <c r="N5" s="411">
        <v>2017</v>
      </c>
      <c r="O5" s="411">
        <v>2018</v>
      </c>
      <c r="P5" s="411">
        <v>2019</v>
      </c>
      <c r="Q5" s="411">
        <v>2020</v>
      </c>
      <c r="R5" s="411">
        <v>2021</v>
      </c>
      <c r="S5" s="411">
        <v>2022</v>
      </c>
      <c r="T5" s="411">
        <v>2023</v>
      </c>
      <c r="U5" s="414">
        <v>2024</v>
      </c>
      <c r="V5" s="426">
        <v>2025</v>
      </c>
      <c r="X5" s="409" t="s">
        <v>87</v>
      </c>
      <c r="Y5" s="410"/>
    </row>
    <row r="6" spans="1:25" ht="20.25" customHeight="1" thickBot="1">
      <c r="A6" s="417"/>
      <c r="B6" s="419"/>
      <c r="C6" s="412"/>
      <c r="D6" s="422"/>
      <c r="E6" s="422"/>
      <c r="F6" s="422"/>
      <c r="G6" s="412"/>
      <c r="H6" s="412"/>
      <c r="I6" s="412"/>
      <c r="J6" s="412"/>
      <c r="K6" s="425"/>
      <c r="M6" s="421">
        <v>2016</v>
      </c>
      <c r="N6" s="412">
        <v>2017</v>
      </c>
      <c r="O6" s="413"/>
      <c r="P6" s="413"/>
      <c r="Q6" s="413"/>
      <c r="R6" s="413">
        <v>2018</v>
      </c>
      <c r="S6" s="413"/>
      <c r="T6" s="413"/>
      <c r="U6" s="415"/>
      <c r="V6" s="427"/>
      <c r="X6" s="239" t="s">
        <v>0</v>
      </c>
      <c r="Y6" s="238" t="s">
        <v>37</v>
      </c>
    </row>
    <row r="7" spans="1:25" ht="21.95" customHeight="1">
      <c r="A7" s="217" t="s">
        <v>36</v>
      </c>
      <c r="B7" s="234">
        <v>73589682</v>
      </c>
      <c r="C7" s="233">
        <v>80208943</v>
      </c>
      <c r="D7" s="233">
        <v>81369316</v>
      </c>
      <c r="E7" s="233">
        <v>89195523</v>
      </c>
      <c r="F7" s="221">
        <v>49337611</v>
      </c>
      <c r="G7" s="233">
        <v>45824290</v>
      </c>
      <c r="H7" s="302">
        <v>77034374.994999975</v>
      </c>
      <c r="I7" s="302">
        <v>87971977.837999865</v>
      </c>
      <c r="J7" s="231">
        <v>96366487.733999953</v>
      </c>
      <c r="K7" s="329">
        <v>90192419.997000307</v>
      </c>
      <c r="M7" s="230">
        <f t="shared" ref="M7:V7" si="0">B7/B9</f>
        <v>0.28645210339566635</v>
      </c>
      <c r="N7" s="237">
        <f t="shared" si="0"/>
        <v>0.29996382809659872</v>
      </c>
      <c r="O7" s="237">
        <f t="shared" si="0"/>
        <v>0.30810715382130371</v>
      </c>
      <c r="P7" s="237">
        <f t="shared" si="0"/>
        <v>0.32051134028015688</v>
      </c>
      <c r="Q7" s="237">
        <f t="shared" si="0"/>
        <v>0.19586883260604279</v>
      </c>
      <c r="R7" s="237">
        <f t="shared" si="0"/>
        <v>0.17975275068334365</v>
      </c>
      <c r="S7" s="237">
        <f t="shared" si="0"/>
        <v>0.27388011455741734</v>
      </c>
      <c r="T7" s="237">
        <f t="shared" si="0"/>
        <v>0.36916496099880214</v>
      </c>
      <c r="U7" s="237">
        <f t="shared" si="0"/>
        <v>0.39236475299850748</v>
      </c>
      <c r="V7" s="368">
        <f t="shared" si="0"/>
        <v>0.3785177086656048</v>
      </c>
      <c r="X7" s="236">
        <f>(K7-J7)/J7</f>
        <v>-6.406861848116642E-2</v>
      </c>
      <c r="Y7" s="235">
        <f>(V7-U7)*100</f>
        <v>-1.384704433290268</v>
      </c>
    </row>
    <row r="8" spans="1:25" ht="21.95" customHeight="1" thickBot="1">
      <c r="A8" s="217" t="s">
        <v>35</v>
      </c>
      <c r="B8" s="234">
        <v>183310795</v>
      </c>
      <c r="C8" s="233">
        <v>187186441</v>
      </c>
      <c r="D8" s="247">
        <v>182724896</v>
      </c>
      <c r="E8" s="247">
        <v>189095794</v>
      </c>
      <c r="F8" s="221">
        <v>202553465</v>
      </c>
      <c r="G8" s="233">
        <v>209105272</v>
      </c>
      <c r="H8" s="302">
        <v>204236045.53000015</v>
      </c>
      <c r="I8" s="302">
        <v>150327934.48299995</v>
      </c>
      <c r="J8" s="232">
        <v>149237856.17699993</v>
      </c>
      <c r="K8" s="329">
        <v>148085520.32699999</v>
      </c>
      <c r="M8" s="230">
        <f t="shared" ref="M8:V8" si="1">B8/B9</f>
        <v>0.71354789660433371</v>
      </c>
      <c r="N8" s="229">
        <f t="shared" si="1"/>
        <v>0.70003617190340128</v>
      </c>
      <c r="O8" s="229">
        <f t="shared" si="1"/>
        <v>0.69189284617869629</v>
      </c>
      <c r="P8" s="229">
        <f t="shared" si="1"/>
        <v>0.67948865971984318</v>
      </c>
      <c r="Q8" s="229">
        <f t="shared" si="1"/>
        <v>0.80413116739395718</v>
      </c>
      <c r="R8" s="229">
        <f t="shared" si="1"/>
        <v>0.82024724931665638</v>
      </c>
      <c r="S8" s="229">
        <f t="shared" si="1"/>
        <v>0.72611988544258277</v>
      </c>
      <c r="T8" s="229">
        <f t="shared" si="1"/>
        <v>0.63083503900119786</v>
      </c>
      <c r="U8" s="229">
        <f t="shared" si="1"/>
        <v>0.60763524700149252</v>
      </c>
      <c r="V8" s="369">
        <f t="shared" si="1"/>
        <v>0.62148229133439525</v>
      </c>
      <c r="X8" s="228">
        <f t="shared" ref="X8:X9" si="2">(K8-J8)/J8</f>
        <v>-7.7214714786121999E-3</v>
      </c>
      <c r="Y8" s="227">
        <f t="shared" ref="Y8:Y9" si="3">(V8-U8)*100</f>
        <v>1.3847044332902736</v>
      </c>
    </row>
    <row r="9" spans="1:25" ht="21.95" customHeight="1" thickBot="1">
      <c r="A9" s="213" t="s">
        <v>20</v>
      </c>
      <c r="B9" s="226">
        <f t="shared" ref="B9:K9" si="4">SUM(B7:B8)</f>
        <v>256900477</v>
      </c>
      <c r="C9" s="225">
        <f t="shared" si="4"/>
        <v>267395384</v>
      </c>
      <c r="D9" s="225">
        <f t="shared" si="4"/>
        <v>264094212</v>
      </c>
      <c r="E9" s="225">
        <f t="shared" si="4"/>
        <v>278291317</v>
      </c>
      <c r="F9" s="225">
        <f t="shared" si="4"/>
        <v>251891076</v>
      </c>
      <c r="G9" s="225">
        <f t="shared" si="4"/>
        <v>254929562</v>
      </c>
      <c r="H9" s="225">
        <f t="shared" si="4"/>
        <v>281270420.5250001</v>
      </c>
      <c r="I9" s="225">
        <f t="shared" si="4"/>
        <v>238299912.3209998</v>
      </c>
      <c r="J9" s="225">
        <f t="shared" si="4"/>
        <v>245604343.91099989</v>
      </c>
      <c r="K9" s="330">
        <f t="shared" si="4"/>
        <v>238277940.3240003</v>
      </c>
      <c r="M9" s="224">
        <f t="shared" ref="M9:V9" si="5">M7+M8</f>
        <v>1</v>
      </c>
      <c r="N9" s="223">
        <f t="shared" si="5"/>
        <v>1</v>
      </c>
      <c r="O9" s="223">
        <f t="shared" si="5"/>
        <v>1</v>
      </c>
      <c r="P9" s="223">
        <f t="shared" ref="P9:R9" si="6">P7+P8</f>
        <v>1</v>
      </c>
      <c r="Q9" s="223">
        <f t="shared" si="6"/>
        <v>1</v>
      </c>
      <c r="R9" s="223">
        <f t="shared" si="6"/>
        <v>1</v>
      </c>
      <c r="S9" s="223">
        <f t="shared" ref="S9:U9" si="7">S7+S8</f>
        <v>1</v>
      </c>
      <c r="T9" s="223">
        <f t="shared" si="7"/>
        <v>1</v>
      </c>
      <c r="U9" s="223">
        <f t="shared" si="7"/>
        <v>1</v>
      </c>
      <c r="V9" s="222">
        <f t="shared" si="5"/>
        <v>1</v>
      </c>
      <c r="X9" s="371">
        <f t="shared" si="2"/>
        <v>-2.9830105894440035E-2</v>
      </c>
      <c r="Y9" s="370">
        <f t="shared" si="3"/>
        <v>0</v>
      </c>
    </row>
    <row r="11" spans="1:25">
      <c r="J11" s="220"/>
      <c r="K11" s="220"/>
    </row>
    <row r="12" spans="1:25">
      <c r="A12" s="219" t="s">
        <v>22</v>
      </c>
      <c r="J12" s="220"/>
      <c r="K12" s="220"/>
      <c r="M12" s="219" t="s">
        <v>24</v>
      </c>
      <c r="X12" s="219" t="str">
        <f>X3</f>
        <v>VARIAÇÃO (JAN-DEZ)</v>
      </c>
    </row>
    <row r="13" spans="1:25" ht="15.75" thickBot="1"/>
    <row r="14" spans="1:25" ht="20.25" customHeight="1">
      <c r="A14" s="416" t="str">
        <f>A5</f>
        <v>CERTIFICADO + NÃO CERTIFICADO</v>
      </c>
      <c r="B14" s="418">
        <v>2016</v>
      </c>
      <c r="C14" s="411">
        <v>2017</v>
      </c>
      <c r="D14" s="411">
        <v>2018</v>
      </c>
      <c r="E14" s="411">
        <v>2019</v>
      </c>
      <c r="F14" s="414">
        <v>2020</v>
      </c>
      <c r="G14" s="411">
        <v>2021</v>
      </c>
      <c r="H14" s="411">
        <v>2022</v>
      </c>
      <c r="I14" s="411">
        <v>2023</v>
      </c>
      <c r="J14" s="411">
        <v>2024</v>
      </c>
      <c r="K14" s="425">
        <v>2025</v>
      </c>
      <c r="M14" s="420">
        <v>2016</v>
      </c>
      <c r="N14" s="411">
        <v>2017</v>
      </c>
      <c r="O14" s="411">
        <v>2018</v>
      </c>
      <c r="P14" s="411">
        <v>2019</v>
      </c>
      <c r="Q14" s="411">
        <v>2020</v>
      </c>
      <c r="R14" s="411">
        <v>2021</v>
      </c>
      <c r="S14" s="411">
        <v>2022</v>
      </c>
      <c r="T14" s="411">
        <v>2023</v>
      </c>
      <c r="U14" s="414">
        <v>2024</v>
      </c>
      <c r="V14" s="426">
        <v>2025</v>
      </c>
      <c r="X14" s="409" t="s">
        <v>87</v>
      </c>
      <c r="Y14" s="410"/>
    </row>
    <row r="15" spans="1:25" ht="20.25" customHeight="1" thickBot="1">
      <c r="A15" s="417"/>
      <c r="B15" s="419"/>
      <c r="C15" s="412"/>
      <c r="D15" s="412"/>
      <c r="E15" s="412"/>
      <c r="F15" s="422"/>
      <c r="G15" s="412"/>
      <c r="H15" s="412"/>
      <c r="I15" s="412"/>
      <c r="J15" s="412"/>
      <c r="K15" s="425"/>
      <c r="M15" s="421">
        <v>2016</v>
      </c>
      <c r="N15" s="412">
        <v>2017</v>
      </c>
      <c r="O15" s="413"/>
      <c r="P15" s="413"/>
      <c r="Q15" s="413"/>
      <c r="R15" s="413">
        <v>2018</v>
      </c>
      <c r="S15" s="413"/>
      <c r="T15" s="413"/>
      <c r="U15" s="415"/>
      <c r="V15" s="427" t="e">
        <f>#REF!</f>
        <v>#REF!</v>
      </c>
      <c r="X15" s="239" t="s">
        <v>1</v>
      </c>
      <c r="Y15" s="238" t="s">
        <v>37</v>
      </c>
    </row>
    <row r="16" spans="1:25" ht="21.95" customHeight="1">
      <c r="A16" s="217" t="s">
        <v>36</v>
      </c>
      <c r="B16" s="234">
        <v>461075038</v>
      </c>
      <c r="C16" s="233">
        <v>517832642</v>
      </c>
      <c r="D16" s="233">
        <v>536653330</v>
      </c>
      <c r="E16" s="233">
        <v>588503011</v>
      </c>
      <c r="F16" s="233">
        <v>321477615</v>
      </c>
      <c r="G16" s="233">
        <v>309683341</v>
      </c>
      <c r="H16" s="302">
        <v>538979525.79600024</v>
      </c>
      <c r="I16" s="233">
        <v>634146746.68700159</v>
      </c>
      <c r="J16" s="233">
        <v>776558629.06000197</v>
      </c>
      <c r="K16" s="329">
        <v>772291687.76300299</v>
      </c>
      <c r="M16" s="230">
        <f t="shared" ref="M16:V16" si="8">B16/B18</f>
        <v>0.54434025397611374</v>
      </c>
      <c r="N16" s="237">
        <f t="shared" si="8"/>
        <v>0.55705795595681284</v>
      </c>
      <c r="O16" s="237">
        <f t="shared" si="8"/>
        <v>0.54996675470828416</v>
      </c>
      <c r="P16" s="237">
        <f t="shared" si="8"/>
        <v>0.55942020617632771</v>
      </c>
      <c r="Q16" s="237">
        <f t="shared" si="8"/>
        <v>0.39284264978580713</v>
      </c>
      <c r="R16" s="237">
        <f t="shared" si="8"/>
        <v>0.36527281285455232</v>
      </c>
      <c r="S16" s="237">
        <f t="shared" si="8"/>
        <v>0.49296058050154862</v>
      </c>
      <c r="T16" s="237">
        <f t="shared" si="8"/>
        <v>0.60040271752731289</v>
      </c>
      <c r="U16" s="237">
        <f t="shared" si="8"/>
        <v>0.64568306068130199</v>
      </c>
      <c r="V16" s="263">
        <f t="shared" si="8"/>
        <v>0.64229685464940711</v>
      </c>
      <c r="X16" s="236">
        <f>(K16-J16)/J16</f>
        <v>-5.4946801662148371E-3</v>
      </c>
      <c r="Y16" s="235">
        <f>(V16-U16)/U16</f>
        <v>-5.2443779899102091E-3</v>
      </c>
    </row>
    <row r="17" spans="1:25" ht="21.95" customHeight="1" thickBot="1">
      <c r="A17" s="217" t="s">
        <v>35</v>
      </c>
      <c r="B17" s="234">
        <v>385959578</v>
      </c>
      <c r="C17" s="233">
        <v>411695488</v>
      </c>
      <c r="D17" s="233">
        <v>439138980</v>
      </c>
      <c r="E17" s="233">
        <v>463484394</v>
      </c>
      <c r="F17" s="233">
        <v>496859231</v>
      </c>
      <c r="G17" s="233">
        <v>538130485</v>
      </c>
      <c r="H17" s="302">
        <v>554372655.11800098</v>
      </c>
      <c r="I17" s="247">
        <v>422055579.14300054</v>
      </c>
      <c r="J17" s="247">
        <v>426134575.00300187</v>
      </c>
      <c r="K17" s="329">
        <v>430098892.50000113</v>
      </c>
      <c r="M17" s="230">
        <f t="shared" ref="M17:V17" si="9">B17/B18</f>
        <v>0.4556597460238862</v>
      </c>
      <c r="N17" s="229">
        <f t="shared" si="9"/>
        <v>0.4428810168014139</v>
      </c>
      <c r="O17" s="229">
        <f t="shared" si="9"/>
        <v>0.45003324529171579</v>
      </c>
      <c r="P17" s="229">
        <f t="shared" si="9"/>
        <v>0.44057979382367224</v>
      </c>
      <c r="Q17" s="229">
        <f t="shared" si="9"/>
        <v>0.60715735021419281</v>
      </c>
      <c r="R17" s="229">
        <f t="shared" si="9"/>
        <v>0.63472718714544762</v>
      </c>
      <c r="S17" s="229">
        <f t="shared" si="9"/>
        <v>0.50703941949845144</v>
      </c>
      <c r="T17" s="229">
        <f t="shared" si="9"/>
        <v>0.39959728247268722</v>
      </c>
      <c r="U17" s="229">
        <f t="shared" si="9"/>
        <v>0.35431693931869807</v>
      </c>
      <c r="V17" s="264">
        <f t="shared" si="9"/>
        <v>0.35770314535059294</v>
      </c>
      <c r="X17" s="228">
        <f>(K17-J17)/J17</f>
        <v>9.3029707738953998E-3</v>
      </c>
      <c r="Y17" s="227">
        <f t="shared" ref="Y17:Y18" si="10">(V17-U17)/U17</f>
        <v>9.5569972985375153E-3</v>
      </c>
    </row>
    <row r="18" spans="1:25" ht="21.95" customHeight="1" thickBot="1">
      <c r="A18" s="213" t="s">
        <v>20</v>
      </c>
      <c r="B18" s="226">
        <f>B16+B17</f>
        <v>847034616</v>
      </c>
      <c r="C18" s="225">
        <v>929584860</v>
      </c>
      <c r="D18" s="225">
        <f t="shared" ref="D18:K18" si="11">SUM(D16:D17)</f>
        <v>975792310</v>
      </c>
      <c r="E18" s="225">
        <f t="shared" si="11"/>
        <v>1051987405</v>
      </c>
      <c r="F18" s="225">
        <f t="shared" si="11"/>
        <v>818336846</v>
      </c>
      <c r="G18" s="225">
        <f t="shared" si="11"/>
        <v>847813826</v>
      </c>
      <c r="H18" s="225">
        <f t="shared" si="11"/>
        <v>1093352180.9140012</v>
      </c>
      <c r="I18" s="225">
        <f t="shared" si="11"/>
        <v>1056202325.8300021</v>
      </c>
      <c r="J18" s="225">
        <f t="shared" si="11"/>
        <v>1202693204.0630038</v>
      </c>
      <c r="K18" s="330">
        <f t="shared" si="11"/>
        <v>1202390580.2630041</v>
      </c>
      <c r="M18" s="224">
        <f t="shared" ref="M18:V18" si="12">M16+M17</f>
        <v>1</v>
      </c>
      <c r="N18" s="223">
        <f t="shared" si="12"/>
        <v>0.99993897275822674</v>
      </c>
      <c r="O18" s="223">
        <f t="shared" si="12"/>
        <v>1</v>
      </c>
      <c r="P18" s="223">
        <f t="shared" ref="P18:R18" si="13">P16+P17</f>
        <v>1</v>
      </c>
      <c r="Q18" s="223">
        <f t="shared" si="13"/>
        <v>1</v>
      </c>
      <c r="R18" s="223">
        <f t="shared" si="13"/>
        <v>1</v>
      </c>
      <c r="S18" s="223">
        <f t="shared" ref="S18:U18" si="14">S16+S17</f>
        <v>1</v>
      </c>
      <c r="T18" s="223">
        <f t="shared" si="14"/>
        <v>1</v>
      </c>
      <c r="U18" s="223">
        <f t="shared" si="14"/>
        <v>1</v>
      </c>
      <c r="V18" s="222">
        <f t="shared" si="12"/>
        <v>1</v>
      </c>
      <c r="X18" s="371">
        <f t="shared" ref="X18" si="15">(K18-J18)/J18</f>
        <v>-2.5162177600852295E-4</v>
      </c>
      <c r="Y18" s="370">
        <f t="shared" si="10"/>
        <v>0</v>
      </c>
    </row>
    <row r="20" spans="1:25">
      <c r="J20" s="220"/>
      <c r="K20" s="220"/>
    </row>
    <row r="21" spans="1:25">
      <c r="A21" s="219" t="s">
        <v>26</v>
      </c>
      <c r="J21" s="220"/>
      <c r="K21" s="220"/>
      <c r="M21" s="219" t="str">
        <f>X3</f>
        <v>VARIAÇÃO (JAN-DEZ)</v>
      </c>
    </row>
    <row r="22" spans="1:25" ht="15.75" thickBot="1"/>
    <row r="23" spans="1:25" ht="20.25" customHeight="1">
      <c r="A23" s="416" t="str">
        <f>A5</f>
        <v>CERTIFICADO + NÃO CERTIFICADO</v>
      </c>
      <c r="B23" s="418">
        <v>2016</v>
      </c>
      <c r="C23" s="411">
        <v>2017</v>
      </c>
      <c r="D23" s="411">
        <v>2018</v>
      </c>
      <c r="E23" s="411">
        <v>2019</v>
      </c>
      <c r="F23" s="411">
        <v>2020</v>
      </c>
      <c r="G23" s="411">
        <v>2021</v>
      </c>
      <c r="H23" s="411">
        <v>2022</v>
      </c>
      <c r="I23" s="411">
        <v>2023</v>
      </c>
      <c r="J23" s="411">
        <v>2024</v>
      </c>
      <c r="K23" s="425">
        <v>2025</v>
      </c>
      <c r="M23" s="423" t="s">
        <v>88</v>
      </c>
    </row>
    <row r="24" spans="1:25" ht="20.25" customHeight="1" thickBot="1">
      <c r="A24" s="417"/>
      <c r="B24" s="419"/>
      <c r="C24" s="412"/>
      <c r="D24" s="412"/>
      <c r="E24" s="412"/>
      <c r="F24" s="412"/>
      <c r="G24" s="412"/>
      <c r="H24" s="412"/>
      <c r="I24" s="412"/>
      <c r="J24" s="412"/>
      <c r="K24" s="425"/>
      <c r="M24" s="424"/>
    </row>
    <row r="25" spans="1:25" ht="21.95" customHeight="1">
      <c r="A25" s="217" t="s">
        <v>36</v>
      </c>
      <c r="B25" s="216">
        <f t="shared" ref="B25:D27" si="16">B16/B7</f>
        <v>6.2654848542489967</v>
      </c>
      <c r="C25" s="215">
        <f t="shared" si="16"/>
        <v>6.4560462042243847</v>
      </c>
      <c r="D25" s="215">
        <f t="shared" si="16"/>
        <v>6.5952788640868016</v>
      </c>
      <c r="E25" s="215">
        <f t="shared" ref="E25:G25" si="17">E16/E7</f>
        <v>6.5978985402664216</v>
      </c>
      <c r="F25" s="215">
        <f t="shared" si="17"/>
        <v>6.5158731540527972</v>
      </c>
      <c r="G25" s="215">
        <f t="shared" si="17"/>
        <v>6.7580608668459456</v>
      </c>
      <c r="H25" s="215">
        <f t="shared" ref="H25:J25" si="18">H16/H7</f>
        <v>6.9966106148194678</v>
      </c>
      <c r="I25" s="215">
        <f t="shared" si="18"/>
        <v>7.2085084622603457</v>
      </c>
      <c r="J25" s="215">
        <f t="shared" si="18"/>
        <v>8.0583888374507726</v>
      </c>
      <c r="K25" s="331">
        <f t="shared" ref="K25" si="19">K16/K7</f>
        <v>8.5627116756451205</v>
      </c>
      <c r="M25" s="218">
        <f>(K25-J25)/J25</f>
        <v>6.258358195009707E-2</v>
      </c>
    </row>
    <row r="26" spans="1:25" ht="21.95" customHeight="1" thickBot="1">
      <c r="A26" s="217" t="s">
        <v>35</v>
      </c>
      <c r="B26" s="216">
        <f t="shared" si="16"/>
        <v>2.1054929034593952</v>
      </c>
      <c r="C26" s="215">
        <f t="shared" si="16"/>
        <v>2.1993873370347377</v>
      </c>
      <c r="D26" s="215">
        <f t="shared" si="16"/>
        <v>2.4032794086253029</v>
      </c>
      <c r="E26" s="215">
        <f t="shared" ref="E26:G26" si="20">E17/E8</f>
        <v>2.4510560716120424</v>
      </c>
      <c r="F26" s="215">
        <f t="shared" si="20"/>
        <v>2.4529781852904859</v>
      </c>
      <c r="G26" s="215">
        <f t="shared" si="20"/>
        <v>2.5734907582817903</v>
      </c>
      <c r="H26" s="215">
        <f t="shared" ref="H26:J26" si="21">H17/H8</f>
        <v>2.7143722533374719</v>
      </c>
      <c r="I26" s="215">
        <f t="shared" si="21"/>
        <v>2.8075658765252927</v>
      </c>
      <c r="J26" s="215">
        <f t="shared" si="21"/>
        <v>2.8554053637543233</v>
      </c>
      <c r="K26" s="331">
        <f t="shared" ref="K26" si="22">K17/K8</f>
        <v>2.9043953220427214</v>
      </c>
      <c r="M26" s="214">
        <f t="shared" ref="M26:M27" si="23">(K26-J26)/J26</f>
        <v>1.7156918912551708E-2</v>
      </c>
    </row>
    <row r="27" spans="1:25" ht="21.95" customHeight="1" thickBot="1">
      <c r="A27" s="213" t="s">
        <v>20</v>
      </c>
      <c r="B27" s="211">
        <f t="shared" si="16"/>
        <v>3.2971313478721176</v>
      </c>
      <c r="C27" s="212">
        <f t="shared" si="16"/>
        <v>3.4764431834769445</v>
      </c>
      <c r="D27" s="212">
        <f t="shared" si="16"/>
        <v>3.6948644296680007</v>
      </c>
      <c r="E27" s="212">
        <f t="shared" ref="E27:G27" si="24">E18/E9</f>
        <v>3.7801661091711316</v>
      </c>
      <c r="F27" s="212">
        <f t="shared" si="24"/>
        <v>3.2487726798229248</v>
      </c>
      <c r="G27" s="212">
        <f t="shared" si="24"/>
        <v>3.3256787457234953</v>
      </c>
      <c r="H27" s="212">
        <f t="shared" ref="H27:J27" si="25">H18/H9</f>
        <v>3.8871921863423284</v>
      </c>
      <c r="I27" s="212">
        <f t="shared" si="25"/>
        <v>4.4322396745461408</v>
      </c>
      <c r="J27" s="212">
        <f t="shared" si="25"/>
        <v>4.8968726892665462</v>
      </c>
      <c r="K27" s="332">
        <f t="shared" ref="K27" si="26">K18/K9</f>
        <v>5.0461682631134215</v>
      </c>
      <c r="M27" s="210">
        <f t="shared" si="23"/>
        <v>3.0487942676989791E-2</v>
      </c>
    </row>
    <row r="29" spans="1:25" ht="15.75">
      <c r="A29" s="209" t="s">
        <v>38</v>
      </c>
    </row>
    <row r="30" spans="1:25">
      <c r="J30" s="220"/>
      <c r="K30" s="220"/>
    </row>
    <row r="31" spans="1:25">
      <c r="J31" s="220"/>
      <c r="K31" s="220"/>
    </row>
  </sheetData>
  <mergeCells count="56">
    <mergeCell ref="I5:I6"/>
    <mergeCell ref="I14:I15"/>
    <mergeCell ref="O5:O6"/>
    <mergeCell ref="V5:V6"/>
    <mergeCell ref="V14:V15"/>
    <mergeCell ref="K5:K6"/>
    <mergeCell ref="P5:P6"/>
    <mergeCell ref="S5:S6"/>
    <mergeCell ref="M14:M15"/>
    <mergeCell ref="J14:J15"/>
    <mergeCell ref="H14:H15"/>
    <mergeCell ref="K14:K15"/>
    <mergeCell ref="H23:H24"/>
    <mergeCell ref="I23:I24"/>
    <mergeCell ref="K23:K24"/>
    <mergeCell ref="M23:M24"/>
    <mergeCell ref="J23:J24"/>
    <mergeCell ref="A23:A24"/>
    <mergeCell ref="A14:A15"/>
    <mergeCell ref="B23:B24"/>
    <mergeCell ref="C23:C24"/>
    <mergeCell ref="G23:G24"/>
    <mergeCell ref="D14:D15"/>
    <mergeCell ref="D23:D24"/>
    <mergeCell ref="E23:E24"/>
    <mergeCell ref="E14:E15"/>
    <mergeCell ref="F14:F15"/>
    <mergeCell ref="F23:F24"/>
    <mergeCell ref="B14:B15"/>
    <mergeCell ref="C14:C15"/>
    <mergeCell ref="G14:G15"/>
    <mergeCell ref="A5:A6"/>
    <mergeCell ref="X5:Y5"/>
    <mergeCell ref="B5:B6"/>
    <mergeCell ref="C5:C6"/>
    <mergeCell ref="G5:G6"/>
    <mergeCell ref="M5:M6"/>
    <mergeCell ref="N5:N6"/>
    <mergeCell ref="R5:R6"/>
    <mergeCell ref="U5:U6"/>
    <mergeCell ref="D5:D6"/>
    <mergeCell ref="J5:J6"/>
    <mergeCell ref="E5:E6"/>
    <mergeCell ref="F5:F6"/>
    <mergeCell ref="Q5:Q6"/>
    <mergeCell ref="T5:T6"/>
    <mergeCell ref="H5:H6"/>
    <mergeCell ref="X14:Y14"/>
    <mergeCell ref="N14:N15"/>
    <mergeCell ref="R14:R15"/>
    <mergeCell ref="O14:O15"/>
    <mergeCell ref="P14:P15"/>
    <mergeCell ref="Q14:Q15"/>
    <mergeCell ref="U14:U15"/>
    <mergeCell ref="T14:T15"/>
    <mergeCell ref="S14:S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4" id="{2504BF03-857C-4D17-98A6-C6B969ED6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2" id="{9D13BF72-64DC-426B-BCFB-16B064935A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3" id="{6A77010B-20F4-4733-9E77-6F554CB685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1" id="{7F10CEF4-19DA-4861-941F-6184D1FB46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Y31"/>
  <sheetViews>
    <sheetView showGridLines="0" topLeftCell="H1" workbookViewId="0">
      <selection activeCell="M27" sqref="M27"/>
    </sheetView>
  </sheetViews>
  <sheetFormatPr defaultRowHeight="15"/>
  <cols>
    <col min="1" max="1" width="25.140625" bestFit="1" customWidth="1"/>
    <col min="2" max="11" width="11.7109375" customWidth="1"/>
    <col min="12" max="12" width="2.5703125" customWidth="1"/>
    <col min="13" max="22" width="10.7109375" customWidth="1"/>
    <col min="23" max="23" width="2.5703125" customWidth="1"/>
    <col min="24" max="25" width="10.5703125" customWidth="1"/>
    <col min="26" max="26" width="2.140625" customWidth="1"/>
    <col min="27" max="29" width="11.7109375" customWidth="1"/>
    <col min="35" max="35" width="2.140625" customWidth="1"/>
    <col min="39" max="39" width="11.42578125" customWidth="1"/>
  </cols>
  <sheetData>
    <row r="1" spans="1:25">
      <c r="A1" s="1" t="s">
        <v>41</v>
      </c>
    </row>
    <row r="2" spans="1:25">
      <c r="A2" s="1"/>
    </row>
    <row r="3" spans="1:25">
      <c r="A3" s="1" t="s">
        <v>21</v>
      </c>
      <c r="M3" s="1" t="s">
        <v>23</v>
      </c>
      <c r="X3" s="1" t="s">
        <v>94</v>
      </c>
    </row>
    <row r="4" spans="1:25" ht="15.75" thickBot="1">
      <c r="U4" s="70"/>
      <c r="V4" s="156"/>
    </row>
    <row r="5" spans="1:25" ht="20.25" customHeight="1">
      <c r="A5" s="378" t="s">
        <v>40</v>
      </c>
      <c r="B5" s="382">
        <v>2016</v>
      </c>
      <c r="C5" s="376">
        <v>2017</v>
      </c>
      <c r="D5" s="376">
        <v>2018</v>
      </c>
      <c r="E5" s="384">
        <v>2019</v>
      </c>
      <c r="F5" s="384">
        <v>2020</v>
      </c>
      <c r="G5" s="441">
        <v>2021</v>
      </c>
      <c r="H5" s="432">
        <v>2022</v>
      </c>
      <c r="I5" s="432">
        <v>2023</v>
      </c>
      <c r="J5" s="384">
        <v>2024</v>
      </c>
      <c r="K5" s="429">
        <v>2025</v>
      </c>
      <c r="M5" s="435">
        <v>2016</v>
      </c>
      <c r="N5" s="376">
        <v>2017</v>
      </c>
      <c r="O5" s="376">
        <v>2018</v>
      </c>
      <c r="P5" s="376">
        <v>2019</v>
      </c>
      <c r="Q5" s="376">
        <v>2020</v>
      </c>
      <c r="R5" s="376">
        <v>2021</v>
      </c>
      <c r="S5" s="376">
        <v>2022</v>
      </c>
      <c r="T5" s="376">
        <v>2023</v>
      </c>
      <c r="U5" s="384">
        <v>2024</v>
      </c>
      <c r="V5" s="439">
        <f>K5</f>
        <v>2025</v>
      </c>
      <c r="X5" s="437" t="s">
        <v>87</v>
      </c>
      <c r="Y5" s="438"/>
    </row>
    <row r="6" spans="1:25" ht="20.25" customHeight="1" thickBot="1">
      <c r="A6" s="445"/>
      <c r="B6" s="446"/>
      <c r="C6" s="434"/>
      <c r="D6" s="434"/>
      <c r="E6" s="431"/>
      <c r="F6" s="431"/>
      <c r="G6" s="442"/>
      <c r="H6" s="433"/>
      <c r="I6" s="433"/>
      <c r="J6" s="431"/>
      <c r="K6" s="430"/>
      <c r="M6" s="436">
        <v>2016</v>
      </c>
      <c r="N6" s="434">
        <v>2017</v>
      </c>
      <c r="O6" s="377">
        <v>2018</v>
      </c>
      <c r="P6" s="377"/>
      <c r="Q6" s="377"/>
      <c r="R6" s="434"/>
      <c r="S6" s="434"/>
      <c r="T6" s="434"/>
      <c r="U6" s="431"/>
      <c r="V6" s="440">
        <f>K6</f>
        <v>0</v>
      </c>
      <c r="X6" s="87" t="s">
        <v>0</v>
      </c>
      <c r="Y6" s="72" t="s">
        <v>37</v>
      </c>
    </row>
    <row r="7" spans="1:25" ht="21.95" customHeight="1">
      <c r="A7" s="22" t="s">
        <v>36</v>
      </c>
      <c r="B7" s="73">
        <v>25537692</v>
      </c>
      <c r="C7" s="10">
        <v>27705328</v>
      </c>
      <c r="D7" s="10">
        <v>29031670</v>
      </c>
      <c r="E7" s="32">
        <v>33762788</v>
      </c>
      <c r="F7" s="32">
        <v>17865066</v>
      </c>
      <c r="G7" s="32">
        <v>17612451</v>
      </c>
      <c r="H7" s="10">
        <v>27301479.388000034</v>
      </c>
      <c r="I7" s="10">
        <v>30881286.797999993</v>
      </c>
      <c r="J7" s="10">
        <v>36237747.949000008</v>
      </c>
      <c r="K7" s="152">
        <v>35826552.191000067</v>
      </c>
      <c r="M7" s="74">
        <f t="shared" ref="M7:V7" si="0">B7/B9</f>
        <v>0.23271684344599755</v>
      </c>
      <c r="N7" s="76">
        <f t="shared" si="0"/>
        <v>0.24656824321214252</v>
      </c>
      <c r="O7" s="76">
        <f t="shared" si="0"/>
        <v>0.25222148036092201</v>
      </c>
      <c r="P7" s="76">
        <f t="shared" si="0"/>
        <v>0.27096717703566242</v>
      </c>
      <c r="Q7" s="76">
        <f t="shared" si="0"/>
        <v>0.15893815222896746</v>
      </c>
      <c r="R7" s="76">
        <f t="shared" si="0"/>
        <v>0.14964701474085609</v>
      </c>
      <c r="S7" s="76">
        <f t="shared" si="0"/>
        <v>0.2186515685320066</v>
      </c>
      <c r="T7" s="76">
        <f t="shared" si="0"/>
        <v>0.31618468980624725</v>
      </c>
      <c r="U7" s="16">
        <f t="shared" si="0"/>
        <v>0.34656765086639296</v>
      </c>
      <c r="V7" s="75">
        <f t="shared" si="0"/>
        <v>0.34233864028731359</v>
      </c>
      <c r="X7" s="42">
        <f>(K7-J7)/J7</f>
        <v>-1.1347166456884879E-2</v>
      </c>
      <c r="Y7" s="78">
        <f>(V7-U7)*100</f>
        <v>-0.42290105790793731</v>
      </c>
    </row>
    <row r="8" spans="1:25" ht="21.95" customHeight="1" thickBot="1">
      <c r="A8" s="22" t="s">
        <v>35</v>
      </c>
      <c r="B8" s="73">
        <v>84199496</v>
      </c>
      <c r="C8" s="10">
        <v>84658404</v>
      </c>
      <c r="D8" s="10">
        <v>86072206</v>
      </c>
      <c r="E8" s="32">
        <v>90838237</v>
      </c>
      <c r="F8" s="32">
        <v>94537562</v>
      </c>
      <c r="G8" s="41">
        <v>100080849</v>
      </c>
      <c r="H8" s="30">
        <v>97561468.411999837</v>
      </c>
      <c r="I8" s="30">
        <v>66787220.860999994</v>
      </c>
      <c r="J8" s="30">
        <v>68324082.5</v>
      </c>
      <c r="K8" s="152">
        <v>68825824.066999942</v>
      </c>
      <c r="M8" s="74">
        <f t="shared" ref="M8:V8" si="1">B8/B9</f>
        <v>0.76728315655400248</v>
      </c>
      <c r="N8" s="77">
        <f t="shared" si="1"/>
        <v>0.75343175678785745</v>
      </c>
      <c r="O8" s="77">
        <f t="shared" si="1"/>
        <v>0.74777851963907804</v>
      </c>
      <c r="P8" s="77">
        <f t="shared" si="1"/>
        <v>0.72903282296433758</v>
      </c>
      <c r="Q8" s="77">
        <f t="shared" si="1"/>
        <v>0.84106184777103254</v>
      </c>
      <c r="R8" s="77">
        <f t="shared" si="1"/>
        <v>0.85035298525914393</v>
      </c>
      <c r="S8" s="77">
        <f t="shared" si="1"/>
        <v>0.78134843146799349</v>
      </c>
      <c r="T8" s="77">
        <f t="shared" si="1"/>
        <v>0.68381531019375286</v>
      </c>
      <c r="U8" s="77">
        <f t="shared" si="1"/>
        <v>0.65343234913360715</v>
      </c>
      <c r="V8" s="193">
        <f t="shared" si="1"/>
        <v>0.65766135971268636</v>
      </c>
      <c r="X8" s="88">
        <f t="shared" ref="X8:X9" si="2">(K8-J8)/J8</f>
        <v>7.3435536730396935E-3</v>
      </c>
      <c r="Y8" s="93">
        <f t="shared" ref="Y8:Y9" si="3">(V8-U8)*100</f>
        <v>0.42290105790792065</v>
      </c>
    </row>
    <row r="9" spans="1:25" ht="21.95" customHeight="1" thickBot="1">
      <c r="A9" s="71" t="s">
        <v>20</v>
      </c>
      <c r="B9" s="80">
        <f>B7+B8</f>
        <v>109737188</v>
      </c>
      <c r="C9" s="81">
        <f t="shared" ref="C9:H9" si="4">C7+C8</f>
        <v>112363732</v>
      </c>
      <c r="D9" s="81">
        <f t="shared" si="4"/>
        <v>115103876</v>
      </c>
      <c r="E9" s="81">
        <f t="shared" si="4"/>
        <v>124601025</v>
      </c>
      <c r="F9" s="81">
        <f t="shared" si="4"/>
        <v>112402628</v>
      </c>
      <c r="G9" s="81">
        <f t="shared" si="4"/>
        <v>117693300</v>
      </c>
      <c r="H9" s="81">
        <f t="shared" si="4"/>
        <v>124862947.79999986</v>
      </c>
      <c r="I9" s="81">
        <v>97668507.658999979</v>
      </c>
      <c r="J9" s="81">
        <v>104561830.449</v>
      </c>
      <c r="K9" s="320">
        <v>104652376.25800002</v>
      </c>
      <c r="M9" s="85">
        <f>M7+M8</f>
        <v>1</v>
      </c>
      <c r="N9" s="82">
        <f t="shared" ref="N9" si="5">N7+N8</f>
        <v>1</v>
      </c>
      <c r="O9" s="82">
        <f t="shared" ref="O9:V9" si="6">O7+O8</f>
        <v>1</v>
      </c>
      <c r="P9" s="82">
        <f t="shared" si="6"/>
        <v>1</v>
      </c>
      <c r="Q9" s="82">
        <f t="shared" ref="Q9" si="7">Q7+Q8</f>
        <v>1</v>
      </c>
      <c r="R9" s="82">
        <f t="shared" si="6"/>
        <v>1</v>
      </c>
      <c r="S9" s="82">
        <f t="shared" ref="S9:T9" si="8">S7+S8</f>
        <v>1</v>
      </c>
      <c r="T9" s="82">
        <f t="shared" si="8"/>
        <v>1</v>
      </c>
      <c r="U9" s="82">
        <f t="shared" si="6"/>
        <v>1</v>
      </c>
      <c r="V9" s="295">
        <f t="shared" si="6"/>
        <v>1</v>
      </c>
      <c r="X9" s="373">
        <f t="shared" si="2"/>
        <v>8.6595470461067476E-4</v>
      </c>
      <c r="Y9" s="372">
        <f t="shared" si="3"/>
        <v>0</v>
      </c>
    </row>
    <row r="11" spans="1:25">
      <c r="J11" s="157"/>
    </row>
    <row r="12" spans="1:25">
      <c r="A12" s="1" t="s">
        <v>22</v>
      </c>
      <c r="M12" s="1" t="s">
        <v>24</v>
      </c>
      <c r="X12" s="1" t="str">
        <f>X3</f>
        <v>VARIAÇÃO (JAN.-DEZ)</v>
      </c>
    </row>
    <row r="13" spans="1:25" ht="15.75" thickBot="1"/>
    <row r="14" spans="1:25" ht="20.25" customHeight="1">
      <c r="A14" s="378" t="s">
        <v>40</v>
      </c>
      <c r="B14" s="382">
        <v>2016</v>
      </c>
      <c r="C14" s="376">
        <v>2017</v>
      </c>
      <c r="D14" s="376">
        <v>2018</v>
      </c>
      <c r="E14" s="376">
        <v>2019</v>
      </c>
      <c r="F14" s="376">
        <v>2020</v>
      </c>
      <c r="G14" s="441">
        <v>2021</v>
      </c>
      <c r="H14" s="443">
        <v>2022</v>
      </c>
      <c r="I14" s="432">
        <v>2023</v>
      </c>
      <c r="J14" s="384">
        <v>2024</v>
      </c>
      <c r="K14" s="429">
        <f>K5</f>
        <v>2025</v>
      </c>
      <c r="M14" s="435">
        <v>2016</v>
      </c>
      <c r="N14" s="376">
        <v>2017</v>
      </c>
      <c r="O14" s="376">
        <v>2018</v>
      </c>
      <c r="P14" s="376">
        <v>2019</v>
      </c>
      <c r="Q14" s="376">
        <v>2020</v>
      </c>
      <c r="R14" s="376">
        <v>2021</v>
      </c>
      <c r="S14" s="376">
        <v>2022</v>
      </c>
      <c r="T14" s="376">
        <v>2023</v>
      </c>
      <c r="U14" s="384">
        <v>2024</v>
      </c>
      <c r="V14" s="439">
        <f>K5</f>
        <v>2025</v>
      </c>
      <c r="X14" s="437" t="s">
        <v>87</v>
      </c>
      <c r="Y14" s="438"/>
    </row>
    <row r="15" spans="1:25" ht="20.25" customHeight="1" thickBot="1">
      <c r="A15" s="445"/>
      <c r="B15" s="446"/>
      <c r="C15" s="434"/>
      <c r="D15" s="434"/>
      <c r="E15" s="434"/>
      <c r="F15" s="434"/>
      <c r="G15" s="442"/>
      <c r="H15" s="444"/>
      <c r="I15" s="433"/>
      <c r="J15" s="431"/>
      <c r="K15" s="430">
        <v>2024</v>
      </c>
      <c r="M15" s="436">
        <v>2016</v>
      </c>
      <c r="N15" s="434">
        <v>2017</v>
      </c>
      <c r="O15" s="434">
        <v>2018</v>
      </c>
      <c r="P15" s="434"/>
      <c r="Q15" s="434"/>
      <c r="R15" s="434"/>
      <c r="S15" s="434"/>
      <c r="T15" s="434"/>
      <c r="U15" s="431"/>
      <c r="V15" s="440">
        <v>2024</v>
      </c>
      <c r="X15" s="87" t="s">
        <v>1</v>
      </c>
      <c r="Y15" s="72" t="s">
        <v>37</v>
      </c>
    </row>
    <row r="16" spans="1:25" ht="21.95" customHeight="1">
      <c r="A16" s="22" t="s">
        <v>36</v>
      </c>
      <c r="B16" s="73">
        <v>251533440</v>
      </c>
      <c r="C16" s="10">
        <v>288451381</v>
      </c>
      <c r="D16" s="10">
        <v>313935903</v>
      </c>
      <c r="E16" s="32">
        <v>351270523</v>
      </c>
      <c r="F16" s="32">
        <v>187039709</v>
      </c>
      <c r="G16" s="11">
        <v>187635137</v>
      </c>
      <c r="H16" s="11">
        <v>310192923.54499942</v>
      </c>
      <c r="I16" s="11">
        <v>371586171.23799932</v>
      </c>
      <c r="J16" s="10">
        <v>490232034.0530014</v>
      </c>
      <c r="K16" s="152">
        <v>509805188.16200012</v>
      </c>
      <c r="M16" s="74">
        <f t="shared" ref="M16:V16" si="9">B16/B18</f>
        <v>0.4818555329437525</v>
      </c>
      <c r="N16" s="76">
        <f t="shared" si="9"/>
        <v>0.49928544278146808</v>
      </c>
      <c r="O16" s="16">
        <f t="shared" si="9"/>
        <v>0.50362194392127435</v>
      </c>
      <c r="P16" s="16">
        <f t="shared" si="9"/>
        <v>0.51390179005711611</v>
      </c>
      <c r="Q16" s="16">
        <f t="shared" si="9"/>
        <v>0.34665918340814211</v>
      </c>
      <c r="R16" s="16">
        <f t="shared" si="9"/>
        <v>0.32355607042148976</v>
      </c>
      <c r="S16" s="16">
        <f t="shared" si="9"/>
        <v>0.43506484448525073</v>
      </c>
      <c r="T16" s="16">
        <f t="shared" si="9"/>
        <v>0.55606072388912009</v>
      </c>
      <c r="U16" s="16">
        <f t="shared" si="9"/>
        <v>0.61677627435644522</v>
      </c>
      <c r="V16" s="17">
        <f t="shared" si="9"/>
        <v>0.62238804151927374</v>
      </c>
      <c r="X16" s="42">
        <f>(K16-J16)/J16</f>
        <v>3.9926305809062174E-2</v>
      </c>
      <c r="Y16" s="78">
        <f>(V16-U16)/U16</f>
        <v>9.0985457712100398E-3</v>
      </c>
    </row>
    <row r="17" spans="1:25" ht="21.95" customHeight="1" thickBot="1">
      <c r="A17" s="22" t="s">
        <v>35</v>
      </c>
      <c r="B17" s="73">
        <v>270476629</v>
      </c>
      <c r="C17" s="10">
        <v>289277021</v>
      </c>
      <c r="D17" s="10">
        <v>309420380</v>
      </c>
      <c r="E17" s="32">
        <v>332265767</v>
      </c>
      <c r="F17" s="32">
        <v>352509560</v>
      </c>
      <c r="G17" s="40">
        <v>392280229</v>
      </c>
      <c r="H17" s="40">
        <v>402787974.53699988</v>
      </c>
      <c r="I17" s="40">
        <v>296661297.56199908</v>
      </c>
      <c r="J17" s="30">
        <v>304597557.21900034</v>
      </c>
      <c r="K17" s="152">
        <v>309306289.16900003</v>
      </c>
      <c r="M17" s="74">
        <f t="shared" ref="M17:V17" si="10">B17/B18</f>
        <v>0.5181444670562475</v>
      </c>
      <c r="N17" s="77">
        <f t="shared" si="10"/>
        <v>0.50071455721853186</v>
      </c>
      <c r="O17" s="77">
        <f t="shared" si="10"/>
        <v>0.4963780560787257</v>
      </c>
      <c r="P17" s="77">
        <f t="shared" si="10"/>
        <v>0.48609820994288394</v>
      </c>
      <c r="Q17" s="77">
        <f t="shared" si="10"/>
        <v>0.65334081659185794</v>
      </c>
      <c r="R17" s="77">
        <f t="shared" si="10"/>
        <v>0.67644392957851029</v>
      </c>
      <c r="S17" s="77">
        <f t="shared" si="10"/>
        <v>0.56493515551474927</v>
      </c>
      <c r="T17" s="77">
        <f t="shared" si="10"/>
        <v>0.44393927611087991</v>
      </c>
      <c r="U17" s="77">
        <f t="shared" si="10"/>
        <v>0.38322372564355472</v>
      </c>
      <c r="V17" s="90">
        <f t="shared" si="10"/>
        <v>0.37761195848072637</v>
      </c>
      <c r="X17" s="88">
        <f t="shared" ref="X17:X18" si="11">(K17-J17)/J17</f>
        <v>1.5458863140567453E-2</v>
      </c>
      <c r="Y17" s="93">
        <f t="shared" ref="Y17:Y18" si="12">(V17-U17)/U17</f>
        <v>-1.4643579682871687E-2</v>
      </c>
    </row>
    <row r="18" spans="1:25" ht="21.95" customHeight="1" thickBot="1">
      <c r="A18" s="71" t="s">
        <v>20</v>
      </c>
      <c r="B18" s="80">
        <f t="shared" ref="B18:K18" si="13">B16+B17</f>
        <v>522010069</v>
      </c>
      <c r="C18" s="81">
        <f t="shared" si="13"/>
        <v>577728402</v>
      </c>
      <c r="D18" s="81">
        <f t="shared" si="13"/>
        <v>623356283</v>
      </c>
      <c r="E18" s="81">
        <f t="shared" si="13"/>
        <v>683536290</v>
      </c>
      <c r="F18" s="81">
        <f t="shared" si="13"/>
        <v>539549269</v>
      </c>
      <c r="G18" s="81">
        <f t="shared" si="13"/>
        <v>579915366</v>
      </c>
      <c r="H18" s="81">
        <f t="shared" si="13"/>
        <v>712980898.0819993</v>
      </c>
      <c r="I18" s="81">
        <f t="shared" si="13"/>
        <v>668247468.7999984</v>
      </c>
      <c r="J18" s="81">
        <f t="shared" si="13"/>
        <v>794829591.27200174</v>
      </c>
      <c r="K18" s="81">
        <f t="shared" si="13"/>
        <v>819111477.33100009</v>
      </c>
      <c r="M18" s="85">
        <f>M16+M17</f>
        <v>1</v>
      </c>
      <c r="N18" s="82">
        <f t="shared" ref="N18" si="14">N16+N17</f>
        <v>1</v>
      </c>
      <c r="O18" s="84">
        <f>O16+O17</f>
        <v>1</v>
      </c>
      <c r="P18" s="84">
        <f>P16+P17</f>
        <v>1</v>
      </c>
      <c r="Q18" s="84">
        <f t="shared" ref="Q18:R18" si="15">Q16+Q17</f>
        <v>1</v>
      </c>
      <c r="R18" s="84">
        <f t="shared" si="15"/>
        <v>1</v>
      </c>
      <c r="S18" s="84">
        <f t="shared" ref="S18:T18" si="16">S16+S17</f>
        <v>1</v>
      </c>
      <c r="T18" s="84">
        <f t="shared" si="16"/>
        <v>1</v>
      </c>
      <c r="U18" s="84">
        <f t="shared" ref="U18" si="17">U16+U17</f>
        <v>1</v>
      </c>
      <c r="V18" s="86">
        <f>V16+V17</f>
        <v>1</v>
      </c>
      <c r="X18" s="373">
        <f t="shared" si="11"/>
        <v>3.0549801272671474E-2</v>
      </c>
      <c r="Y18" s="372">
        <f t="shared" si="12"/>
        <v>0</v>
      </c>
    </row>
    <row r="21" spans="1:25">
      <c r="A21" s="1" t="s">
        <v>26</v>
      </c>
      <c r="J21" s="157"/>
      <c r="M21" s="1" t="str">
        <f>X3</f>
        <v>VARIAÇÃO (JAN.-DEZ)</v>
      </c>
    </row>
    <row r="22" spans="1:25" ht="15.75" thickBot="1"/>
    <row r="23" spans="1:25" ht="20.25" customHeight="1">
      <c r="A23" s="378" t="s">
        <v>40</v>
      </c>
      <c r="B23" s="382">
        <v>2016</v>
      </c>
      <c r="C23" s="376">
        <v>2017</v>
      </c>
      <c r="D23" s="376">
        <v>2018</v>
      </c>
      <c r="E23" s="376">
        <v>2019</v>
      </c>
      <c r="F23" s="376">
        <v>2020</v>
      </c>
      <c r="G23" s="376">
        <v>2021</v>
      </c>
      <c r="H23" s="376">
        <v>2022</v>
      </c>
      <c r="I23" s="376">
        <v>2023</v>
      </c>
      <c r="J23" s="384">
        <v>2024</v>
      </c>
      <c r="K23" s="429">
        <f>K5</f>
        <v>2025</v>
      </c>
      <c r="M23" s="392" t="s">
        <v>88</v>
      </c>
    </row>
    <row r="24" spans="1:25" ht="20.25" customHeight="1" thickBot="1">
      <c r="A24" s="445"/>
      <c r="B24" s="446"/>
      <c r="C24" s="434"/>
      <c r="D24" s="434"/>
      <c r="E24" s="434"/>
      <c r="F24" s="434"/>
      <c r="G24" s="434"/>
      <c r="H24" s="434"/>
      <c r="I24" s="434"/>
      <c r="J24" s="431"/>
      <c r="K24" s="430">
        <v>2024</v>
      </c>
      <c r="M24" s="393"/>
    </row>
    <row r="25" spans="1:25" ht="21.95" customHeight="1">
      <c r="A25" s="22" t="s">
        <v>36</v>
      </c>
      <c r="B25" s="147">
        <f>B16/B7</f>
        <v>9.8494977541431705</v>
      </c>
      <c r="C25" s="111">
        <f t="shared" ref="C25:D25" si="18">C16/C7</f>
        <v>10.411404658338641</v>
      </c>
      <c r="D25" s="154">
        <f t="shared" si="18"/>
        <v>10.813566804803168</v>
      </c>
      <c r="E25" s="154">
        <f t="shared" ref="E25:G25" si="19">E16/E7</f>
        <v>10.404073354368721</v>
      </c>
      <c r="F25" s="154">
        <f t="shared" si="19"/>
        <v>10.46957839394492</v>
      </c>
      <c r="G25" s="154">
        <f t="shared" si="19"/>
        <v>10.653550547848225</v>
      </c>
      <c r="H25" s="154">
        <f t="shared" ref="H25" si="20">H16/H7</f>
        <v>11.361762457507712</v>
      </c>
      <c r="I25" s="154">
        <f t="shared" ref="I25:J25" si="21">I16/I7</f>
        <v>12.032729518967612</v>
      </c>
      <c r="J25" s="154">
        <f t="shared" si="21"/>
        <v>13.528214687704661</v>
      </c>
      <c r="K25" s="262">
        <f t="shared" ref="K25" si="22">K16/K7</f>
        <v>14.229814396989825</v>
      </c>
      <c r="M25" s="39">
        <f>(K25-J25)/J25</f>
        <v>5.1861958542306706E-2</v>
      </c>
    </row>
    <row r="26" spans="1:25" ht="21.95" customHeight="1" thickBot="1">
      <c r="A26" s="22" t="s">
        <v>35</v>
      </c>
      <c r="B26" s="147">
        <f t="shared" ref="B26:D27" si="23">B17/B8</f>
        <v>3.2123307365165226</v>
      </c>
      <c r="C26" s="111">
        <f t="shared" si="23"/>
        <v>3.4169911944004991</v>
      </c>
      <c r="D26" s="154">
        <f t="shared" si="23"/>
        <v>3.5948931063762908</v>
      </c>
      <c r="E26" s="154">
        <f t="shared" ref="E26:G26" si="24">E17/E8</f>
        <v>3.6577742806699343</v>
      </c>
      <c r="F26" s="154">
        <f t="shared" si="24"/>
        <v>3.7287777740661432</v>
      </c>
      <c r="G26" s="154">
        <f t="shared" si="24"/>
        <v>3.9196333056686998</v>
      </c>
      <c r="H26" s="154">
        <f t="shared" ref="H26" si="25">H17/H8</f>
        <v>4.1285558847478141</v>
      </c>
      <c r="I26" s="154">
        <f t="shared" ref="I26:J26" si="26">I17/I8</f>
        <v>4.4418871415449583</v>
      </c>
      <c r="J26" s="154">
        <f t="shared" si="26"/>
        <v>4.4581287603679174</v>
      </c>
      <c r="K26" s="262">
        <f t="shared" ref="K26" si="27">K17/K8</f>
        <v>4.494044108616837</v>
      </c>
      <c r="M26" s="91">
        <f t="shared" ref="M26:M27" si="28">(K26-J26)/J26</f>
        <v>8.05614870709917E-3</v>
      </c>
    </row>
    <row r="27" spans="1:25" ht="21.95" customHeight="1" thickBot="1">
      <c r="A27" s="71" t="s">
        <v>20</v>
      </c>
      <c r="B27" s="148">
        <f t="shared" si="23"/>
        <v>4.7569112942824816</v>
      </c>
      <c r="C27" s="149">
        <f t="shared" si="23"/>
        <v>5.1415914345030833</v>
      </c>
      <c r="D27" s="149">
        <f t="shared" si="23"/>
        <v>5.4155976728359692</v>
      </c>
      <c r="E27" s="149">
        <f t="shared" ref="E27:G27" si="29">E18/E9</f>
        <v>5.4857998961083991</v>
      </c>
      <c r="F27" s="149">
        <f t="shared" si="29"/>
        <v>4.8001481691335544</v>
      </c>
      <c r="G27" s="149">
        <f t="shared" si="29"/>
        <v>4.927343918472844</v>
      </c>
      <c r="H27" s="149">
        <f t="shared" ref="H27" si="30">H18/H9</f>
        <v>5.7101078473977855</v>
      </c>
      <c r="I27" s="149">
        <f t="shared" ref="I27:J27" si="31">I18/I9</f>
        <v>6.8419952840184566</v>
      </c>
      <c r="J27" s="149">
        <f t="shared" si="31"/>
        <v>7.6015271333613432</v>
      </c>
      <c r="K27" s="277">
        <f t="shared" ref="K27" si="32">K18/K9</f>
        <v>7.8269744712880724</v>
      </c>
      <c r="M27" s="94">
        <f t="shared" si="28"/>
        <v>2.9658163941465528E-2</v>
      </c>
    </row>
    <row r="29" spans="1:25" ht="15.75">
      <c r="A29" s="95" t="s">
        <v>38</v>
      </c>
      <c r="J29" s="157"/>
    </row>
    <row r="30" spans="1:25">
      <c r="J30" s="157"/>
    </row>
    <row r="31" spans="1:25">
      <c r="J31" s="157"/>
    </row>
  </sheetData>
  <mergeCells count="56">
    <mergeCell ref="A5:A6"/>
    <mergeCell ref="B5:B6"/>
    <mergeCell ref="C5:C6"/>
    <mergeCell ref="D5:D6"/>
    <mergeCell ref="A23:A24"/>
    <mergeCell ref="B23:B24"/>
    <mergeCell ref="C23:C24"/>
    <mergeCell ref="D23:D24"/>
    <mergeCell ref="A14:A15"/>
    <mergeCell ref="B14:B15"/>
    <mergeCell ref="C14:C15"/>
    <mergeCell ref="D14:D15"/>
    <mergeCell ref="F5:F6"/>
    <mergeCell ref="H5:H6"/>
    <mergeCell ref="F23:F24"/>
    <mergeCell ref="F14:F15"/>
    <mergeCell ref="E14:E15"/>
    <mergeCell ref="G14:G15"/>
    <mergeCell ref="G23:G24"/>
    <mergeCell ref="H14:H15"/>
    <mergeCell ref="H23:H24"/>
    <mergeCell ref="E23:E24"/>
    <mergeCell ref="E5:E6"/>
    <mergeCell ref="G5:G6"/>
    <mergeCell ref="R14:R15"/>
    <mergeCell ref="X5:Y5"/>
    <mergeCell ref="X14:Y14"/>
    <mergeCell ref="U5:U6"/>
    <mergeCell ref="U14:U15"/>
    <mergeCell ref="V5:V6"/>
    <mergeCell ref="V14:V15"/>
    <mergeCell ref="T5:T6"/>
    <mergeCell ref="T14:T15"/>
    <mergeCell ref="S5:S6"/>
    <mergeCell ref="S14:S15"/>
    <mergeCell ref="R5:R6"/>
    <mergeCell ref="Q5:Q6"/>
    <mergeCell ref="Q14:Q15"/>
    <mergeCell ref="N14:N15"/>
    <mergeCell ref="O14:O15"/>
    <mergeCell ref="N5:N6"/>
    <mergeCell ref="O5:O6"/>
    <mergeCell ref="P5:P6"/>
    <mergeCell ref="P14:P15"/>
    <mergeCell ref="K5:K6"/>
    <mergeCell ref="K14:K15"/>
    <mergeCell ref="M23:M24"/>
    <mergeCell ref="J23:J24"/>
    <mergeCell ref="I5:I6"/>
    <mergeCell ref="I14:I15"/>
    <mergeCell ref="I23:I24"/>
    <mergeCell ref="M5:M6"/>
    <mergeCell ref="M14:M15"/>
    <mergeCell ref="J14:J15"/>
    <mergeCell ref="J5:J6"/>
    <mergeCell ref="K23:K2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4" id="{89DAF543-532D-4C42-8550-0AEED69273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2" id="{7538BE17-DE7B-4FE8-93E7-966AA4847B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3" id="{C0572804-D21D-4852-A7AE-4C45B9662F8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1" id="{88B5AC1E-F7DE-4581-AB08-8219C47FDE2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Y33"/>
  <sheetViews>
    <sheetView showGridLines="0" workbookViewId="0">
      <selection activeCell="P12" sqref="P12"/>
    </sheetView>
  </sheetViews>
  <sheetFormatPr defaultRowHeight="15"/>
  <cols>
    <col min="1" max="1" width="25.140625" bestFit="1" customWidth="1"/>
    <col min="2" max="11" width="11.7109375" customWidth="1"/>
    <col min="12" max="12" width="2.5703125" customWidth="1"/>
    <col min="13" max="22" width="10.7109375" customWidth="1"/>
    <col min="23" max="23" width="2.5703125" customWidth="1"/>
    <col min="24" max="25" width="10.5703125" customWidth="1"/>
    <col min="26" max="26" width="2.140625" customWidth="1"/>
    <col min="27" max="29" width="11.7109375" customWidth="1"/>
    <col min="35" max="35" width="2.140625" customWidth="1"/>
    <col min="39" max="39" width="11.42578125" customWidth="1"/>
  </cols>
  <sheetData>
    <row r="1" spans="1:25">
      <c r="A1" s="1" t="s">
        <v>44</v>
      </c>
    </row>
    <row r="2" spans="1:25">
      <c r="A2" s="1"/>
    </row>
    <row r="3" spans="1:25">
      <c r="A3" s="1" t="s">
        <v>21</v>
      </c>
      <c r="M3" s="1" t="s">
        <v>23</v>
      </c>
      <c r="X3" s="1" t="str">
        <f>'2'!X3</f>
        <v>VARIAÇÃO (JAN-DEZ)</v>
      </c>
    </row>
    <row r="4" spans="1:25" ht="15.75" thickBot="1">
      <c r="U4" s="70"/>
      <c r="V4" s="156"/>
    </row>
    <row r="5" spans="1:25" ht="20.25" customHeight="1">
      <c r="A5" s="378" t="s">
        <v>42</v>
      </c>
      <c r="B5" s="382">
        <v>2016</v>
      </c>
      <c r="C5" s="376">
        <v>2017</v>
      </c>
      <c r="D5" s="376">
        <v>2018</v>
      </c>
      <c r="E5" s="376">
        <v>2019</v>
      </c>
      <c r="F5" s="376">
        <v>2020</v>
      </c>
      <c r="G5" s="449">
        <v>2021</v>
      </c>
      <c r="H5" s="384">
        <v>2022</v>
      </c>
      <c r="I5" s="384">
        <v>2023</v>
      </c>
      <c r="J5" s="384">
        <v>2024</v>
      </c>
      <c r="K5" s="429">
        <v>2025</v>
      </c>
      <c r="M5" s="435">
        <v>2016</v>
      </c>
      <c r="N5" s="376">
        <v>2017</v>
      </c>
      <c r="O5" s="376">
        <v>2018</v>
      </c>
      <c r="P5" s="376">
        <v>2019</v>
      </c>
      <c r="Q5" s="376">
        <v>2020</v>
      </c>
      <c r="R5" s="376">
        <v>2021</v>
      </c>
      <c r="S5" s="376">
        <v>2022</v>
      </c>
      <c r="T5" s="376">
        <v>2023</v>
      </c>
      <c r="U5" s="384">
        <v>2024</v>
      </c>
      <c r="V5" s="429">
        <f>K5</f>
        <v>2025</v>
      </c>
      <c r="X5" s="437" t="s">
        <v>87</v>
      </c>
      <c r="Y5" s="438"/>
    </row>
    <row r="6" spans="1:25" ht="20.25" customHeight="1" thickBot="1">
      <c r="A6" s="445"/>
      <c r="B6" s="446"/>
      <c r="C6" s="434"/>
      <c r="D6" s="434"/>
      <c r="E6" s="434"/>
      <c r="F6" s="434"/>
      <c r="G6" s="450"/>
      <c r="H6" s="431"/>
      <c r="I6" s="431"/>
      <c r="J6" s="431"/>
      <c r="K6" s="430"/>
      <c r="M6" s="436">
        <v>2016</v>
      </c>
      <c r="N6" s="434">
        <v>2017</v>
      </c>
      <c r="O6" s="377">
        <v>2018</v>
      </c>
      <c r="P6" s="377"/>
      <c r="Q6" s="377"/>
      <c r="R6" s="434"/>
      <c r="S6" s="434"/>
      <c r="T6" s="434"/>
      <c r="U6" s="385"/>
      <c r="V6" s="430"/>
      <c r="X6" s="87" t="s">
        <v>0</v>
      </c>
      <c r="Y6" s="72" t="s">
        <v>37</v>
      </c>
    </row>
    <row r="7" spans="1:25" ht="21.95" customHeight="1">
      <c r="A7" s="22" t="s">
        <v>36</v>
      </c>
      <c r="B7" s="73">
        <v>48051990</v>
      </c>
      <c r="C7" s="10">
        <v>52503615</v>
      </c>
      <c r="D7" s="2">
        <v>52337646</v>
      </c>
      <c r="E7" s="32">
        <v>55432735</v>
      </c>
      <c r="F7" s="32">
        <v>31472545</v>
      </c>
      <c r="G7" s="2">
        <v>28211839</v>
      </c>
      <c r="H7" s="10">
        <v>49732895.607000001</v>
      </c>
      <c r="I7" s="10">
        <v>57090691.040000014</v>
      </c>
      <c r="J7" s="10">
        <v>60128739.784999982</v>
      </c>
      <c r="K7" s="152">
        <v>54365867.805999979</v>
      </c>
      <c r="M7" s="74">
        <f t="shared" ref="M7:V7" si="0">B7/B9</f>
        <v>0.32652158243079221</v>
      </c>
      <c r="N7" s="76">
        <f t="shared" si="0"/>
        <v>0.33866384265840116</v>
      </c>
      <c r="O7" s="76">
        <f t="shared" si="0"/>
        <v>0.35128215295789383</v>
      </c>
      <c r="P7" s="76">
        <f t="shared" si="0"/>
        <v>0.36067818128681806</v>
      </c>
      <c r="Q7" s="76">
        <f t="shared" si="0"/>
        <v>0.225628325866813</v>
      </c>
      <c r="R7" s="76">
        <f t="shared" si="0"/>
        <v>0.20557131612926036</v>
      </c>
      <c r="S7" s="76">
        <f t="shared" si="0"/>
        <v>0.31797007355551204</v>
      </c>
      <c r="T7" s="76">
        <f t="shared" si="0"/>
        <v>0.40595975825751324</v>
      </c>
      <c r="U7" s="76">
        <f t="shared" si="0"/>
        <v>0.42631642268059838</v>
      </c>
      <c r="V7" s="75">
        <f t="shared" si="0"/>
        <v>0.40685229795660771</v>
      </c>
      <c r="X7" s="42">
        <f>(K7-J7)/J7</f>
        <v>-9.5842221200811484E-2</v>
      </c>
      <c r="Y7" s="78">
        <f>(V7-U7)*100</f>
        <v>-1.9464124723990672</v>
      </c>
    </row>
    <row r="8" spans="1:25" ht="21.95" customHeight="1" thickBot="1">
      <c r="A8" s="22" t="s">
        <v>35</v>
      </c>
      <c r="B8" s="73">
        <v>99111299</v>
      </c>
      <c r="C8" s="10">
        <v>102528037</v>
      </c>
      <c r="D8" s="2">
        <v>96652690</v>
      </c>
      <c r="E8" s="32">
        <v>98257557</v>
      </c>
      <c r="F8" s="32">
        <v>108015903</v>
      </c>
      <c r="G8" s="2">
        <v>109024423</v>
      </c>
      <c r="H8" s="30">
        <v>106674577.11800003</v>
      </c>
      <c r="I8" s="30">
        <v>83540713.621999919</v>
      </c>
      <c r="J8" s="30">
        <v>80913773.677000046</v>
      </c>
      <c r="K8" s="152">
        <v>79259696.259999961</v>
      </c>
      <c r="M8" s="74">
        <f t="shared" ref="M8:V8" si="1">B8/B9</f>
        <v>0.67347841756920779</v>
      </c>
      <c r="N8" s="77">
        <f t="shared" si="1"/>
        <v>0.6613361573415989</v>
      </c>
      <c r="O8" s="77">
        <f t="shared" si="1"/>
        <v>0.64871784704210611</v>
      </c>
      <c r="P8" s="77">
        <f t="shared" si="1"/>
        <v>0.63932181871318194</v>
      </c>
      <c r="Q8" s="77">
        <f t="shared" si="1"/>
        <v>0.77437167413318697</v>
      </c>
      <c r="R8" s="77">
        <f t="shared" si="1"/>
        <v>0.79442868387073962</v>
      </c>
      <c r="S8" s="77">
        <f t="shared" si="1"/>
        <v>0.68202992644448801</v>
      </c>
      <c r="T8" s="77">
        <f t="shared" si="1"/>
        <v>0.59404024174248671</v>
      </c>
      <c r="U8" s="77">
        <f t="shared" si="1"/>
        <v>0.57368357731940178</v>
      </c>
      <c r="V8" s="75">
        <f t="shared" si="1"/>
        <v>0.59314770204339229</v>
      </c>
      <c r="X8" s="88">
        <f t="shared" ref="X8:X9" si="2">(K8-J8)/J8</f>
        <v>-2.0442470321591997E-2</v>
      </c>
      <c r="Y8" s="93">
        <f t="shared" ref="Y8:Y9" si="3">(V8-U8)*100</f>
        <v>1.9464124723990506</v>
      </c>
    </row>
    <row r="9" spans="1:25" ht="21.95" customHeight="1" thickBot="1">
      <c r="A9" s="71" t="s">
        <v>20</v>
      </c>
      <c r="B9" s="80">
        <f t="shared" ref="B9:K9" si="4">B7+B8</f>
        <v>147163289</v>
      </c>
      <c r="C9" s="81">
        <f t="shared" si="4"/>
        <v>155031652</v>
      </c>
      <c r="D9" s="81">
        <f t="shared" si="4"/>
        <v>148990336</v>
      </c>
      <c r="E9" s="81">
        <f t="shared" si="4"/>
        <v>153690292</v>
      </c>
      <c r="F9" s="81">
        <f t="shared" si="4"/>
        <v>139488448</v>
      </c>
      <c r="G9" s="81">
        <f t="shared" si="4"/>
        <v>137236262</v>
      </c>
      <c r="H9" s="81">
        <f t="shared" si="4"/>
        <v>156407472.72500002</v>
      </c>
      <c r="I9" s="81">
        <f t="shared" si="4"/>
        <v>140631404.66199994</v>
      </c>
      <c r="J9" s="81">
        <f t="shared" si="4"/>
        <v>141042513.46200001</v>
      </c>
      <c r="K9" s="320">
        <f t="shared" si="4"/>
        <v>133625564.06599994</v>
      </c>
      <c r="M9" s="85">
        <f>M7+M8</f>
        <v>1</v>
      </c>
      <c r="N9" s="82">
        <f t="shared" ref="N9" si="5">N7+N8</f>
        <v>1</v>
      </c>
      <c r="O9" s="82">
        <f>O7+O8</f>
        <v>1</v>
      </c>
      <c r="P9" s="82">
        <f>P7+P8</f>
        <v>1</v>
      </c>
      <c r="Q9" s="82">
        <f>Q7+Q8</f>
        <v>1</v>
      </c>
      <c r="R9" s="82">
        <f t="shared" ref="R9" si="6">R7+R8</f>
        <v>1</v>
      </c>
      <c r="S9" s="82">
        <f t="shared" ref="S9:U9" si="7">S7+S8</f>
        <v>1</v>
      </c>
      <c r="T9" s="82">
        <f t="shared" si="7"/>
        <v>1</v>
      </c>
      <c r="U9" s="82">
        <f t="shared" si="7"/>
        <v>1.0000000000000002</v>
      </c>
      <c r="V9" s="159">
        <f t="shared" ref="V9" si="8">V7+V8</f>
        <v>1</v>
      </c>
      <c r="X9" s="338">
        <f t="shared" si="2"/>
        <v>-5.2586622387429047E-2</v>
      </c>
      <c r="Y9" s="339">
        <f t="shared" si="3"/>
        <v>-2.2204460492503131E-14</v>
      </c>
    </row>
    <row r="12" spans="1:25">
      <c r="A12" s="1" t="s">
        <v>22</v>
      </c>
      <c r="M12" s="1" t="s">
        <v>24</v>
      </c>
      <c r="X12" s="1" t="str">
        <f>X3</f>
        <v>VARIAÇÃO (JAN-DEZ)</v>
      </c>
    </row>
    <row r="13" spans="1:25" ht="15.75" thickBot="1"/>
    <row r="14" spans="1:25" ht="20.25" customHeight="1">
      <c r="A14" s="378" t="str">
        <f>A5</f>
        <v>NÃO CERTIFICADO</v>
      </c>
      <c r="B14" s="382">
        <v>2016</v>
      </c>
      <c r="C14" s="376">
        <v>2017</v>
      </c>
      <c r="D14" s="376">
        <v>2018</v>
      </c>
      <c r="E14" s="376">
        <v>2019</v>
      </c>
      <c r="F14" s="376">
        <v>2020</v>
      </c>
      <c r="G14" s="376">
        <v>2021</v>
      </c>
      <c r="H14" s="376">
        <v>2022</v>
      </c>
      <c r="I14" s="376">
        <v>2023</v>
      </c>
      <c r="J14" s="384">
        <v>2024</v>
      </c>
      <c r="K14" s="429">
        <f>K5</f>
        <v>2025</v>
      </c>
      <c r="M14" s="435">
        <v>2016</v>
      </c>
      <c r="N14" s="376">
        <v>2017</v>
      </c>
      <c r="O14" s="376">
        <v>2018</v>
      </c>
      <c r="P14" s="376">
        <v>2019</v>
      </c>
      <c r="Q14" s="376">
        <v>2020</v>
      </c>
      <c r="R14" s="376">
        <v>2021</v>
      </c>
      <c r="S14" s="376">
        <v>2022</v>
      </c>
      <c r="T14" s="376">
        <v>2023</v>
      </c>
      <c r="U14" s="384">
        <v>2024</v>
      </c>
      <c r="V14" s="447">
        <f>K5</f>
        <v>2025</v>
      </c>
      <c r="X14" s="437" t="s">
        <v>87</v>
      </c>
      <c r="Y14" s="438"/>
    </row>
    <row r="15" spans="1:25" ht="20.25" customHeight="1" thickBot="1">
      <c r="A15" s="445"/>
      <c r="B15" s="446"/>
      <c r="C15" s="434"/>
      <c r="D15" s="434"/>
      <c r="E15" s="434"/>
      <c r="F15" s="434"/>
      <c r="G15" s="434"/>
      <c r="H15" s="434"/>
      <c r="I15" s="434"/>
      <c r="J15" s="431"/>
      <c r="K15" s="430">
        <v>2024</v>
      </c>
      <c r="M15" s="436">
        <v>2016</v>
      </c>
      <c r="N15" s="434">
        <v>2017</v>
      </c>
      <c r="O15" s="377">
        <v>2018</v>
      </c>
      <c r="P15" s="377"/>
      <c r="Q15" s="377"/>
      <c r="R15" s="434"/>
      <c r="S15" s="434"/>
      <c r="T15" s="434"/>
      <c r="U15" s="431"/>
      <c r="V15" s="448"/>
      <c r="X15" s="87" t="s">
        <v>1</v>
      </c>
      <c r="Y15" s="72" t="s">
        <v>37</v>
      </c>
    </row>
    <row r="16" spans="1:25" ht="21.95" customHeight="1">
      <c r="A16" s="22" t="s">
        <v>36</v>
      </c>
      <c r="B16" s="73">
        <v>209541598</v>
      </c>
      <c r="C16" s="10">
        <v>229381261</v>
      </c>
      <c r="D16" s="10">
        <v>222717428</v>
      </c>
      <c r="E16" s="32">
        <v>237232488</v>
      </c>
      <c r="F16" s="32">
        <v>134437906</v>
      </c>
      <c r="G16" s="32">
        <v>122048204</v>
      </c>
      <c r="H16" s="10">
        <v>228786602.25100011</v>
      </c>
      <c r="I16" s="180">
        <v>262560575.44899982</v>
      </c>
      <c r="J16" s="180">
        <v>286326595.00699967</v>
      </c>
      <c r="K16" s="152">
        <v>262486499.60099956</v>
      </c>
      <c r="M16" s="74">
        <f t="shared" ref="M16:V16" si="9">B16/B18</f>
        <v>0.64469468516788675</v>
      </c>
      <c r="N16" s="76">
        <f t="shared" si="9"/>
        <v>0.65202228069943247</v>
      </c>
      <c r="O16" s="76">
        <f t="shared" si="9"/>
        <v>0.6319365208121398</v>
      </c>
      <c r="P16" s="76">
        <f t="shared" si="9"/>
        <v>0.64386421520260562</v>
      </c>
      <c r="Q16" s="76">
        <f t="shared" si="9"/>
        <v>0.48222344570253217</v>
      </c>
      <c r="R16" s="76">
        <f t="shared" si="9"/>
        <v>0.45557635531014251</v>
      </c>
      <c r="S16" s="76">
        <f t="shared" si="9"/>
        <v>0.60148232155593351</v>
      </c>
      <c r="T16" s="76">
        <f t="shared" si="9"/>
        <v>0.67678125609520712</v>
      </c>
      <c r="U16" s="16">
        <f t="shared" si="9"/>
        <v>0.70201554153770807</v>
      </c>
      <c r="V16" s="294">
        <f t="shared" si="9"/>
        <v>0.6848442756023907</v>
      </c>
      <c r="X16" s="42">
        <f>(K16-J16)/J16</f>
        <v>-8.3261896805000957E-2</v>
      </c>
      <c r="Y16" s="78">
        <f>(V16-U16)*100</f>
        <v>-1.717126593531737</v>
      </c>
    </row>
    <row r="17" spans="1:25" ht="21.95" customHeight="1" thickBot="1">
      <c r="A17" s="22" t="s">
        <v>35</v>
      </c>
      <c r="B17" s="73">
        <v>115482949</v>
      </c>
      <c r="C17" s="10">
        <v>122418467</v>
      </c>
      <c r="D17" s="10">
        <v>129718965</v>
      </c>
      <c r="E17" s="32">
        <v>131218627</v>
      </c>
      <c r="F17" s="32">
        <v>144349671</v>
      </c>
      <c r="G17" s="41">
        <v>145850256</v>
      </c>
      <c r="H17" s="30">
        <v>151584680.58100012</v>
      </c>
      <c r="I17" s="181">
        <v>125394281.5810001</v>
      </c>
      <c r="J17" s="181">
        <v>121537017.7839999</v>
      </c>
      <c r="K17" s="152">
        <v>120792603.33100021</v>
      </c>
      <c r="M17" s="74">
        <f t="shared" ref="M17:V17" si="10">B17/B18</f>
        <v>0.35530531483211331</v>
      </c>
      <c r="N17" s="77">
        <f t="shared" si="10"/>
        <v>0.34797771930056753</v>
      </c>
      <c r="O17" s="77">
        <f t="shared" si="10"/>
        <v>0.36806347918786014</v>
      </c>
      <c r="P17" s="77">
        <f t="shared" si="10"/>
        <v>0.35613578479739438</v>
      </c>
      <c r="Q17" s="77">
        <f t="shared" si="10"/>
        <v>0.51777655429746783</v>
      </c>
      <c r="R17" s="77">
        <f t="shared" si="10"/>
        <v>0.54442364468985749</v>
      </c>
      <c r="S17" s="77">
        <f t="shared" si="10"/>
        <v>0.39851767844406644</v>
      </c>
      <c r="T17" s="77">
        <f t="shared" si="10"/>
        <v>0.32321874390479294</v>
      </c>
      <c r="U17" s="77">
        <f t="shared" si="10"/>
        <v>0.29798445846229182</v>
      </c>
      <c r="V17" s="363">
        <f t="shared" si="10"/>
        <v>0.31515572439760919</v>
      </c>
      <c r="X17" s="88">
        <f t="shared" ref="X17:X18" si="11">(K17-J17)/J17</f>
        <v>-6.1250018025182842E-3</v>
      </c>
      <c r="Y17" s="93">
        <f t="shared" ref="Y17:Y18" si="12">(V17-U17)*100</f>
        <v>1.717126593531737</v>
      </c>
    </row>
    <row r="18" spans="1:25" ht="21.95" customHeight="1" thickBot="1">
      <c r="A18" s="71" t="s">
        <v>20</v>
      </c>
      <c r="B18" s="80">
        <f t="shared" ref="B18:K18" si="13">B16+B17</f>
        <v>325024547</v>
      </c>
      <c r="C18" s="81">
        <f t="shared" si="13"/>
        <v>351799728</v>
      </c>
      <c r="D18" s="81">
        <f t="shared" si="13"/>
        <v>352436393</v>
      </c>
      <c r="E18" s="81">
        <f t="shared" si="13"/>
        <v>368451115</v>
      </c>
      <c r="F18" s="81">
        <f t="shared" si="13"/>
        <v>278787577</v>
      </c>
      <c r="G18" s="81">
        <f t="shared" si="13"/>
        <v>267898460</v>
      </c>
      <c r="H18" s="81">
        <f t="shared" si="13"/>
        <v>380371282.83200026</v>
      </c>
      <c r="I18" s="81">
        <f t="shared" si="13"/>
        <v>387954857.02999991</v>
      </c>
      <c r="J18" s="81">
        <f t="shared" si="13"/>
        <v>407863612.79099959</v>
      </c>
      <c r="K18" s="320">
        <f t="shared" si="13"/>
        <v>383279102.9319998</v>
      </c>
      <c r="M18" s="85">
        <f>M16+M17</f>
        <v>1</v>
      </c>
      <c r="N18" s="82">
        <f t="shared" ref="N18" si="14">N16+N17</f>
        <v>1</v>
      </c>
      <c r="O18" s="82">
        <f>O16+O17</f>
        <v>1</v>
      </c>
      <c r="P18" s="82">
        <f>P16+P17</f>
        <v>1</v>
      </c>
      <c r="Q18" s="82">
        <f t="shared" ref="Q18:R18" si="15">Q16+Q17</f>
        <v>1</v>
      </c>
      <c r="R18" s="82">
        <f t="shared" si="15"/>
        <v>1</v>
      </c>
      <c r="S18" s="82">
        <f t="shared" ref="S18:T18" si="16">S16+S17</f>
        <v>1</v>
      </c>
      <c r="T18" s="82">
        <f t="shared" si="16"/>
        <v>1</v>
      </c>
      <c r="U18" s="82">
        <f>U16+U17</f>
        <v>0.99999999999999989</v>
      </c>
      <c r="V18" s="295">
        <f t="shared" ref="V18" si="17">V16+V17</f>
        <v>0.99999999999999989</v>
      </c>
      <c r="X18" s="338">
        <f t="shared" si="11"/>
        <v>-6.0276300920223451E-2</v>
      </c>
      <c r="Y18" s="339">
        <f t="shared" si="12"/>
        <v>0</v>
      </c>
    </row>
    <row r="21" spans="1:25">
      <c r="A21" s="1" t="s">
        <v>26</v>
      </c>
      <c r="M21" s="1" t="str">
        <f>X12</f>
        <v>VARIAÇÃO (JAN-DEZ)</v>
      </c>
      <c r="V21" s="204"/>
    </row>
    <row r="22" spans="1:25" ht="15.75" thickBot="1"/>
    <row r="23" spans="1:25" ht="20.25" customHeight="1">
      <c r="A23" s="378" t="str">
        <f>A5</f>
        <v>NÃO CERTIFICADO</v>
      </c>
      <c r="B23" s="382">
        <v>2016</v>
      </c>
      <c r="C23" s="376">
        <v>2017</v>
      </c>
      <c r="D23" s="376">
        <v>2018</v>
      </c>
      <c r="E23" s="376">
        <v>2019</v>
      </c>
      <c r="F23" s="376">
        <v>2020</v>
      </c>
      <c r="G23" s="376">
        <v>2021</v>
      </c>
      <c r="H23" s="376">
        <v>2022</v>
      </c>
      <c r="I23" s="376">
        <v>2023</v>
      </c>
      <c r="J23" s="384">
        <v>2024</v>
      </c>
      <c r="K23" s="429">
        <f>K5</f>
        <v>2025</v>
      </c>
      <c r="M23" s="392" t="s">
        <v>88</v>
      </c>
    </row>
    <row r="24" spans="1:25" ht="20.25" customHeight="1" thickBot="1">
      <c r="A24" s="445"/>
      <c r="B24" s="446"/>
      <c r="C24" s="434"/>
      <c r="D24" s="434"/>
      <c r="E24" s="434"/>
      <c r="F24" s="434"/>
      <c r="G24" s="434"/>
      <c r="H24" s="434"/>
      <c r="I24" s="434"/>
      <c r="J24" s="431"/>
      <c r="K24" s="430">
        <v>2024</v>
      </c>
      <c r="M24" s="393"/>
    </row>
    <row r="25" spans="1:25" ht="21.95" customHeight="1">
      <c r="A25" s="22" t="s">
        <v>36</v>
      </c>
      <c r="B25" s="147">
        <f>B16/B7</f>
        <v>4.3607267461763808</v>
      </c>
      <c r="C25" s="154">
        <f t="shared" ref="C25:D25" si="18">C16/C7</f>
        <v>4.3688660485568471</v>
      </c>
      <c r="D25" s="154">
        <f t="shared" si="18"/>
        <v>4.2553963546621869</v>
      </c>
      <c r="E25" s="154">
        <f t="shared" ref="E25:G25" si="19">E16/E7</f>
        <v>4.2796460972023116</v>
      </c>
      <c r="F25" s="154">
        <f t="shared" si="19"/>
        <v>4.2715930980478385</v>
      </c>
      <c r="G25" s="154">
        <f t="shared" si="19"/>
        <v>4.3261342870984061</v>
      </c>
      <c r="H25" s="154">
        <f t="shared" ref="H25:I25" si="20">H16/H7</f>
        <v>4.6003072907501883</v>
      </c>
      <c r="I25" s="154">
        <f t="shared" si="20"/>
        <v>4.5990085365237467</v>
      </c>
      <c r="J25" s="364">
        <f t="shared" ref="J25" si="21">J16/J7</f>
        <v>4.7618924998396217</v>
      </c>
      <c r="K25" s="162">
        <f t="shared" ref="K25" si="22">K16/K7</f>
        <v>4.8281488035408637</v>
      </c>
      <c r="M25" s="39">
        <f>(K25-J25)/J25</f>
        <v>1.3913859605917922E-2</v>
      </c>
    </row>
    <row r="26" spans="1:25" ht="21.95" customHeight="1" thickBot="1">
      <c r="A26" s="22" t="s">
        <v>35</v>
      </c>
      <c r="B26" s="147">
        <f t="shared" ref="B26:D27" si="23">B17/B8</f>
        <v>1.1651844962701983</v>
      </c>
      <c r="C26" s="154">
        <f t="shared" si="23"/>
        <v>1.1939999104830223</v>
      </c>
      <c r="D26" s="154">
        <f t="shared" si="23"/>
        <v>1.3421143788134609</v>
      </c>
      <c r="E26" s="154">
        <f t="shared" ref="E26:G26" si="24">E17/E8</f>
        <v>1.3354558265681284</v>
      </c>
      <c r="F26" s="154">
        <f t="shared" si="24"/>
        <v>1.3363742466699555</v>
      </c>
      <c r="G26" s="154">
        <f t="shared" si="24"/>
        <v>1.3377759953840802</v>
      </c>
      <c r="H26" s="154">
        <f t="shared" ref="H26:I26" si="25">H17/H8</f>
        <v>1.4210009983289829</v>
      </c>
      <c r="I26" s="154">
        <f t="shared" si="25"/>
        <v>1.5009960550298473</v>
      </c>
      <c r="J26" s="365">
        <f t="shared" ref="J26" si="26">J17/J8</f>
        <v>1.5020559820774633</v>
      </c>
      <c r="K26" s="162">
        <f t="shared" ref="K26" si="27">K17/K8</f>
        <v>1.5240104243493131</v>
      </c>
      <c r="M26" s="91">
        <f t="shared" ref="M26:M27" si="28">(K26-J26)/J26</f>
        <v>1.4616261000795119E-2</v>
      </c>
    </row>
    <row r="27" spans="1:25" ht="21.95" customHeight="1" thickBot="1">
      <c r="A27" s="71" t="s">
        <v>20</v>
      </c>
      <c r="B27" s="148">
        <f t="shared" si="23"/>
        <v>2.2085980084340191</v>
      </c>
      <c r="C27" s="149">
        <f t="shared" si="23"/>
        <v>2.2692122767291418</v>
      </c>
      <c r="D27" s="149">
        <f t="shared" si="23"/>
        <v>2.3654983434630283</v>
      </c>
      <c r="E27" s="149">
        <f t="shared" ref="E27:G27" si="29">E18/E9</f>
        <v>2.3973610187428105</v>
      </c>
      <c r="F27" s="149">
        <f t="shared" si="29"/>
        <v>1.998642762159057</v>
      </c>
      <c r="G27" s="149">
        <f t="shared" si="29"/>
        <v>1.9520967424775821</v>
      </c>
      <c r="H27" s="149">
        <f t="shared" ref="H27:I27" si="30">H18/H9</f>
        <v>2.4319252539856562</v>
      </c>
      <c r="I27" s="149">
        <f t="shared" si="30"/>
        <v>2.7586644530958688</v>
      </c>
      <c r="J27" s="367">
        <f t="shared" ref="J27" si="31">J18/J9</f>
        <v>2.8917778248534058</v>
      </c>
      <c r="K27" s="366">
        <f t="shared" ref="K27" si="32">K18/K9</f>
        <v>2.8683067166900171</v>
      </c>
      <c r="M27" s="94">
        <f t="shared" si="28"/>
        <v>-8.1164977342540277E-3</v>
      </c>
    </row>
    <row r="29" spans="1:25" ht="15.75">
      <c r="A29" s="95" t="s">
        <v>38</v>
      </c>
    </row>
    <row r="30" spans="1:25">
      <c r="J30" s="157"/>
    </row>
    <row r="31" spans="1:25">
      <c r="J31" s="157"/>
    </row>
    <row r="32" spans="1:25">
      <c r="J32" s="157"/>
    </row>
    <row r="33" spans="10:10">
      <c r="J33" s="157"/>
    </row>
  </sheetData>
  <mergeCells count="56">
    <mergeCell ref="V5:V6"/>
    <mergeCell ref="V14:V15"/>
    <mergeCell ref="K23:K24"/>
    <mergeCell ref="F5:F6"/>
    <mergeCell ref="Q14:Q15"/>
    <mergeCell ref="F14:F15"/>
    <mergeCell ref="I23:I24"/>
    <mergeCell ref="G5:G6"/>
    <mergeCell ref="G14:G15"/>
    <mergeCell ref="J23:J24"/>
    <mergeCell ref="M23:M24"/>
    <mergeCell ref="S14:S15"/>
    <mergeCell ref="S5:S6"/>
    <mergeCell ref="O14:O15"/>
    <mergeCell ref="Q5:Q6"/>
    <mergeCell ref="R14:R15"/>
    <mergeCell ref="X14:Y14"/>
    <mergeCell ref="J5:J6"/>
    <mergeCell ref="U5:U6"/>
    <mergeCell ref="J14:J15"/>
    <mergeCell ref="U14:U15"/>
    <mergeCell ref="N5:N6"/>
    <mergeCell ref="O5:O6"/>
    <mergeCell ref="R5:R6"/>
    <mergeCell ref="K5:K6"/>
    <mergeCell ref="K14:K15"/>
    <mergeCell ref="X5:Y5"/>
    <mergeCell ref="N14:N15"/>
    <mergeCell ref="P5:P6"/>
    <mergeCell ref="P14:P15"/>
    <mergeCell ref="T5:T6"/>
    <mergeCell ref="T14:T15"/>
    <mergeCell ref="A23:A24"/>
    <mergeCell ref="B23:B24"/>
    <mergeCell ref="C23:C24"/>
    <mergeCell ref="D23:D24"/>
    <mergeCell ref="H23:H24"/>
    <mergeCell ref="E23:E24"/>
    <mergeCell ref="G23:G24"/>
    <mergeCell ref="F23:F24"/>
    <mergeCell ref="A14:A15"/>
    <mergeCell ref="B14:B15"/>
    <mergeCell ref="C14:C15"/>
    <mergeCell ref="D14:D15"/>
    <mergeCell ref="M14:M15"/>
    <mergeCell ref="E14:E15"/>
    <mergeCell ref="H14:H15"/>
    <mergeCell ref="I14:I15"/>
    <mergeCell ref="A5:A6"/>
    <mergeCell ref="B5:B6"/>
    <mergeCell ref="C5:C6"/>
    <mergeCell ref="D5:D6"/>
    <mergeCell ref="M5:M6"/>
    <mergeCell ref="E5:E6"/>
    <mergeCell ref="H5:H6"/>
    <mergeCell ref="I5:I6"/>
  </mergeCells>
  <pageMargins left="0.7" right="0.7" top="0.75" bottom="0.75" header="0.3" footer="0.3"/>
  <pageSetup paperSize="9" orientation="portrait" r:id="rId1"/>
  <ignoredErrors>
    <ignoredError sqref="K25:K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5" id="{FB0ED990-90EB-4FA5-918A-A492D1DE6B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3" id="{C2CC0439-5F8D-4376-B241-CFD9933EC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4" id="{F14AD97B-5A69-4A65-80DA-411A2E0A069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2" id="{5FA131A5-FE4B-45AB-B941-E62D09967C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P74"/>
  <sheetViews>
    <sheetView showGridLines="0" topLeftCell="K1" workbookViewId="0">
      <selection activeCell="AC14" sqref="AC13:AC14"/>
    </sheetView>
  </sheetViews>
  <sheetFormatPr defaultRowHeight="1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7" width="12.7109375" customWidth="1"/>
    <col min="8" max="10" width="13.28515625" customWidth="1"/>
    <col min="11" max="11" width="12.7109375" bestFit="1" customWidth="1"/>
    <col min="12" max="12" width="12.7109375" customWidth="1"/>
    <col min="13" max="13" width="2.5703125" customWidth="1"/>
    <col min="14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>
      <c r="A1" s="1" t="s">
        <v>56</v>
      </c>
    </row>
    <row r="2" spans="1:26">
      <c r="A2" s="1"/>
    </row>
    <row r="3" spans="1:26">
      <c r="A3" s="1" t="s">
        <v>21</v>
      </c>
      <c r="N3" s="1" t="s">
        <v>23</v>
      </c>
      <c r="Y3" s="1" t="str">
        <f>'2'!X3</f>
        <v>VARIAÇÃO (JAN-DEZ)</v>
      </c>
    </row>
    <row r="4" spans="1:26" ht="15.75" thickBot="1"/>
    <row r="5" spans="1:26" ht="24" customHeight="1">
      <c r="A5" s="378" t="s">
        <v>28</v>
      </c>
      <c r="B5" s="379"/>
      <c r="C5" s="382">
        <v>2016</v>
      </c>
      <c r="D5" s="376">
        <v>2017</v>
      </c>
      <c r="E5" s="376">
        <v>2018</v>
      </c>
      <c r="F5" s="376">
        <v>2019</v>
      </c>
      <c r="G5" s="376">
        <v>2020</v>
      </c>
      <c r="H5" s="376">
        <v>2021</v>
      </c>
      <c r="I5" s="376">
        <v>2022</v>
      </c>
      <c r="J5" s="376">
        <v>2023</v>
      </c>
      <c r="K5" s="376">
        <v>2024</v>
      </c>
      <c r="L5" s="429">
        <v>2025</v>
      </c>
      <c r="N5" s="435">
        <v>2016</v>
      </c>
      <c r="O5" s="376">
        <v>2017</v>
      </c>
      <c r="P5" s="376">
        <v>2018</v>
      </c>
      <c r="Q5" s="384">
        <v>2019</v>
      </c>
      <c r="R5" s="384">
        <v>2020</v>
      </c>
      <c r="S5" s="384">
        <v>2021</v>
      </c>
      <c r="T5" s="384">
        <v>2022</v>
      </c>
      <c r="U5" s="384">
        <v>2023</v>
      </c>
      <c r="V5" s="384">
        <v>2024</v>
      </c>
      <c r="W5" s="429">
        <f>L5</f>
        <v>2025</v>
      </c>
      <c r="Y5" s="437" t="s">
        <v>87</v>
      </c>
      <c r="Z5" s="438"/>
    </row>
    <row r="6" spans="1:26" ht="20.25" customHeight="1" thickBot="1">
      <c r="A6" s="380"/>
      <c r="B6" s="381"/>
      <c r="C6" s="383"/>
      <c r="D6" s="377"/>
      <c r="E6" s="377"/>
      <c r="F6" s="377"/>
      <c r="G6" s="377"/>
      <c r="H6" s="434"/>
      <c r="I6" s="434"/>
      <c r="J6" s="434"/>
      <c r="K6" s="377"/>
      <c r="L6" s="430"/>
      <c r="N6" s="451"/>
      <c r="O6" s="377"/>
      <c r="P6" s="377"/>
      <c r="Q6" s="385"/>
      <c r="R6" s="385"/>
      <c r="S6" s="385"/>
      <c r="T6" s="385"/>
      <c r="U6" s="385"/>
      <c r="V6" s="385"/>
      <c r="W6" s="454"/>
      <c r="Y6" s="87" t="s">
        <v>0</v>
      </c>
      <c r="Z6" s="72" t="s">
        <v>37</v>
      </c>
    </row>
    <row r="7" spans="1:26" ht="20.100000000000001" customHeight="1" thickBot="1">
      <c r="A7" s="3" t="s">
        <v>2</v>
      </c>
      <c r="B7" s="4"/>
      <c r="C7" s="7">
        <f t="shared" ref="C7:J7" si="0">SUM(C8:C20)</f>
        <v>109737188</v>
      </c>
      <c r="D7" s="8">
        <f t="shared" si="0"/>
        <v>112363732</v>
      </c>
      <c r="E7" s="8">
        <f t="shared" si="0"/>
        <v>115103876</v>
      </c>
      <c r="F7" s="8">
        <f t="shared" si="0"/>
        <v>124601025</v>
      </c>
      <c r="G7" s="8">
        <f t="shared" si="0"/>
        <v>112402544</v>
      </c>
      <c r="H7" s="8">
        <f t="shared" si="0"/>
        <v>117693300</v>
      </c>
      <c r="I7" s="8">
        <f t="shared" si="0"/>
        <v>124862947.79999995</v>
      </c>
      <c r="J7" s="8">
        <f t="shared" si="0"/>
        <v>97668507.659000024</v>
      </c>
      <c r="K7" s="8">
        <f>SUM(K8:K20)</f>
        <v>104561830.44899999</v>
      </c>
      <c r="L7" s="358">
        <f>SUM(L8:L20)</f>
        <v>104652376.25799997</v>
      </c>
      <c r="N7" s="61">
        <f t="shared" ref="N7:W7" si="1">C7/C24</f>
        <v>0.42715836607808244</v>
      </c>
      <c r="O7" s="15">
        <f t="shared" si="1"/>
        <v>0.42021567582483027</v>
      </c>
      <c r="P7" s="15">
        <f t="shared" si="1"/>
        <v>0.43584399343064739</v>
      </c>
      <c r="Q7" s="15">
        <f t="shared" si="1"/>
        <v>0.44773594211708734</v>
      </c>
      <c r="R7" s="205">
        <f t="shared" si="1"/>
        <v>0.44623486972491655</v>
      </c>
      <c r="S7" s="205">
        <f t="shared" si="1"/>
        <v>0.46166987883500149</v>
      </c>
      <c r="T7" s="205">
        <f t="shared" si="1"/>
        <v>0.44392491598277317</v>
      </c>
      <c r="U7" s="205">
        <f t="shared" si="1"/>
        <v>0.40985540744738691</v>
      </c>
      <c r="V7" s="15">
        <f t="shared" si="1"/>
        <v>0.42573282208269952</v>
      </c>
      <c r="W7" s="333">
        <f t="shared" si="1"/>
        <v>0.43920295817438343</v>
      </c>
      <c r="Y7" s="98">
        <f>(L7-K7)/K7</f>
        <v>8.6595470461038994E-4</v>
      </c>
      <c r="Z7" s="97">
        <f>(W7-V7)*100</f>
        <v>1.3470136091683904</v>
      </c>
    </row>
    <row r="8" spans="1:26" ht="20.100000000000001" customHeight="1">
      <c r="A8" s="22"/>
      <c r="B8" t="s">
        <v>10</v>
      </c>
      <c r="C8" s="9">
        <v>18625525</v>
      </c>
      <c r="D8" s="32">
        <v>19983662</v>
      </c>
      <c r="E8" s="32">
        <v>20334191</v>
      </c>
      <c r="F8" s="32">
        <v>21469566</v>
      </c>
      <c r="G8" s="32">
        <v>19900394</v>
      </c>
      <c r="H8" s="32">
        <v>20394126</v>
      </c>
      <c r="I8" s="32">
        <v>21566848.732000012</v>
      </c>
      <c r="J8" s="32">
        <v>16607909.84999999</v>
      </c>
      <c r="K8" s="249">
        <v>17581144.06699999</v>
      </c>
      <c r="L8" s="152">
        <v>16582240.446000004</v>
      </c>
      <c r="N8" s="92">
        <f t="shared" ref="N8:N20" si="2">C8/$C$7</f>
        <v>0.16972846980551387</v>
      </c>
      <c r="O8" s="16">
        <f t="shared" ref="O8:O20" si="3">D8/$D$7</f>
        <v>0.17784797322324608</v>
      </c>
      <c r="P8" s="16">
        <f t="shared" ref="P8:P20" si="4">E8/$E$7</f>
        <v>0.17665948104128135</v>
      </c>
      <c r="Q8" s="34">
        <f t="shared" ref="Q8:Q20" si="5">F8/$F$7</f>
        <v>0.17230649587352914</v>
      </c>
      <c r="R8" s="34">
        <f t="shared" ref="R8:R20" si="6">G8/$G$7</f>
        <v>0.17704576152653625</v>
      </c>
      <c r="S8" s="34">
        <f t="shared" ref="S8:S20" si="7">H8/$H$7</f>
        <v>0.17328196252462968</v>
      </c>
      <c r="T8" s="34">
        <f t="shared" ref="T8:T20" si="8">I8/$I$7</f>
        <v>0.17272416767338261</v>
      </c>
      <c r="U8" s="34">
        <f t="shared" ref="U8:U20" si="9">J8/$J$7</f>
        <v>0.17004365325192508</v>
      </c>
      <c r="V8" s="34">
        <f t="shared" ref="V8:V20" si="10">K8/$K$7</f>
        <v>0.16814112751760968</v>
      </c>
      <c r="W8" s="17">
        <f t="shared" ref="W8:W20" si="11">L8/$L$7</f>
        <v>0.15845068252554279</v>
      </c>
      <c r="Y8" s="88">
        <f t="shared" ref="Y8:Y24" si="12">(L8-K8)/K8</f>
        <v>-5.6816758749786929E-2</v>
      </c>
      <c r="Z8" s="93">
        <f t="shared" ref="Z8:Z24" si="13">(W8-V8)*100</f>
        <v>-0.96904449920668934</v>
      </c>
    </row>
    <row r="9" spans="1:26" ht="20.100000000000001" customHeight="1">
      <c r="A9" s="22"/>
      <c r="B9" t="s">
        <v>17</v>
      </c>
      <c r="C9" s="9">
        <v>539211</v>
      </c>
      <c r="D9" s="32">
        <v>687664</v>
      </c>
      <c r="E9" s="32">
        <v>429621</v>
      </c>
      <c r="F9" s="32">
        <v>392807</v>
      </c>
      <c r="G9" s="32">
        <v>275614</v>
      </c>
      <c r="H9" s="32">
        <v>297993</v>
      </c>
      <c r="I9" s="32">
        <v>386610.79600000015</v>
      </c>
      <c r="J9" s="32">
        <v>375768.53899999987</v>
      </c>
      <c r="K9" s="10">
        <v>323795.92200000014</v>
      </c>
      <c r="L9" s="152">
        <v>269808.79100000008</v>
      </c>
      <c r="N9" s="92">
        <f t="shared" si="2"/>
        <v>4.9136578932567508E-3</v>
      </c>
      <c r="O9" s="16">
        <f t="shared" si="3"/>
        <v>6.1199818460995941E-3</v>
      </c>
      <c r="P9" s="16">
        <f t="shared" si="4"/>
        <v>3.7324633620504665E-3</v>
      </c>
      <c r="Q9" s="34">
        <f t="shared" si="5"/>
        <v>3.1525182076150658E-3</v>
      </c>
      <c r="R9" s="34">
        <f t="shared" si="6"/>
        <v>2.4520263527131555E-3</v>
      </c>
      <c r="S9" s="34">
        <f t="shared" si="7"/>
        <v>2.5319453188924093E-3</v>
      </c>
      <c r="T9" s="34">
        <f t="shared" si="8"/>
        <v>3.0962811851859891E-3</v>
      </c>
      <c r="U9" s="34">
        <f t="shared" si="9"/>
        <v>3.8473869214011003E-3</v>
      </c>
      <c r="V9" s="34">
        <f t="shared" si="10"/>
        <v>3.0966933211630369E-3</v>
      </c>
      <c r="W9" s="17">
        <f t="shared" si="11"/>
        <v>2.57814299729649E-3</v>
      </c>
      <c r="Y9" s="88">
        <f t="shared" si="12"/>
        <v>-0.16673196705670687</v>
      </c>
      <c r="Z9" s="93">
        <f t="shared" si="13"/>
        <v>-5.185503238665469E-2</v>
      </c>
    </row>
    <row r="10" spans="1:26" ht="20.100000000000001" customHeight="1">
      <c r="A10" s="22"/>
      <c r="B10" t="s">
        <v>14</v>
      </c>
      <c r="C10" s="9">
        <v>11753648</v>
      </c>
      <c r="D10" s="32">
        <v>13623943</v>
      </c>
      <c r="E10" s="32">
        <v>13143932</v>
      </c>
      <c r="F10" s="32">
        <v>12901981</v>
      </c>
      <c r="G10" s="32">
        <v>12362376</v>
      </c>
      <c r="H10" s="32">
        <v>14026050</v>
      </c>
      <c r="I10" s="32">
        <v>16122434.652999995</v>
      </c>
      <c r="J10" s="32">
        <v>14224478.681999994</v>
      </c>
      <c r="K10" s="10">
        <v>16444298.859999998</v>
      </c>
      <c r="L10" s="152">
        <v>17440848.359999985</v>
      </c>
      <c r="N10" s="92">
        <f t="shared" si="2"/>
        <v>0.10710724608689627</v>
      </c>
      <c r="O10" s="16">
        <f t="shared" si="3"/>
        <v>0.12124858045832795</v>
      </c>
      <c r="P10" s="16">
        <f t="shared" si="4"/>
        <v>0.11419191478834301</v>
      </c>
      <c r="Q10" s="34">
        <f t="shared" si="5"/>
        <v>0.1035463472310922</v>
      </c>
      <c r="R10" s="34">
        <f t="shared" si="6"/>
        <v>0.10998306230506669</v>
      </c>
      <c r="S10" s="34">
        <f t="shared" si="7"/>
        <v>0.11917458342998284</v>
      </c>
      <c r="T10" s="34">
        <f t="shared" si="8"/>
        <v>0.12912104781335301</v>
      </c>
      <c r="U10" s="34">
        <f t="shared" si="9"/>
        <v>0.1456403811519611</v>
      </c>
      <c r="V10" s="34">
        <f t="shared" si="10"/>
        <v>0.15726865902582587</v>
      </c>
      <c r="W10" s="17">
        <f t="shared" si="11"/>
        <v>0.16665506301551131</v>
      </c>
      <c r="Y10" s="88">
        <f t="shared" si="12"/>
        <v>6.0601519619912038E-2</v>
      </c>
      <c r="Z10" s="93">
        <f t="shared" si="13"/>
        <v>0.93864039896854323</v>
      </c>
    </row>
    <row r="11" spans="1:26" ht="20.100000000000001" customHeight="1">
      <c r="A11" s="22"/>
      <c r="B11" t="s">
        <v>8</v>
      </c>
      <c r="C11" s="9">
        <v>108515</v>
      </c>
      <c r="D11" s="32">
        <v>88963</v>
      </c>
      <c r="E11" s="32">
        <v>259060</v>
      </c>
      <c r="F11" s="32">
        <v>298131</v>
      </c>
      <c r="G11" s="32">
        <v>76415</v>
      </c>
      <c r="H11" s="32"/>
      <c r="I11" s="10"/>
      <c r="J11" s="281"/>
      <c r="K11" s="10"/>
      <c r="L11" s="152"/>
      <c r="N11" s="92">
        <f t="shared" si="2"/>
        <v>9.8886259050122547E-4</v>
      </c>
      <c r="O11" s="16">
        <f t="shared" si="3"/>
        <v>7.9174123550826881E-4</v>
      </c>
      <c r="P11" s="16">
        <f t="shared" si="4"/>
        <v>2.2506626970580906E-3</v>
      </c>
      <c r="Q11" s="34">
        <f t="shared" si="5"/>
        <v>2.3926849718932889E-3</v>
      </c>
      <c r="R11" s="34">
        <f t="shared" si="6"/>
        <v>6.798333674725369E-4</v>
      </c>
      <c r="S11" s="34">
        <f t="shared" si="7"/>
        <v>0</v>
      </c>
      <c r="T11" s="34">
        <f t="shared" si="8"/>
        <v>0</v>
      </c>
      <c r="U11" s="34">
        <f t="shared" si="9"/>
        <v>0</v>
      </c>
      <c r="V11" s="34">
        <f t="shared" si="10"/>
        <v>0</v>
      </c>
      <c r="W11" s="17">
        <f t="shared" si="11"/>
        <v>0</v>
      </c>
      <c r="Y11" s="88"/>
      <c r="Z11" s="93">
        <f t="shared" si="13"/>
        <v>0</v>
      </c>
    </row>
    <row r="12" spans="1:26" ht="20.100000000000001" customHeight="1">
      <c r="A12" s="22"/>
      <c r="B12" t="s">
        <v>15</v>
      </c>
      <c r="C12" s="9">
        <v>33870</v>
      </c>
      <c r="D12" s="32">
        <v>27242</v>
      </c>
      <c r="E12" s="32">
        <v>23820</v>
      </c>
      <c r="F12" s="32">
        <v>29584</v>
      </c>
      <c r="G12" s="32">
        <v>54141</v>
      </c>
      <c r="H12" s="32">
        <v>32673</v>
      </c>
      <c r="I12" s="10">
        <v>35417.128999999994</v>
      </c>
      <c r="J12" s="10">
        <v>34925.082000000017</v>
      </c>
      <c r="K12" s="10">
        <v>18572.046999999999</v>
      </c>
      <c r="L12" s="152">
        <v>6868.5210000000006</v>
      </c>
      <c r="N12" s="92">
        <f t="shared" si="2"/>
        <v>3.0864650914874908E-4</v>
      </c>
      <c r="O12" s="16">
        <f t="shared" si="3"/>
        <v>2.4244477746609554E-4</v>
      </c>
      <c r="P12" s="16">
        <f t="shared" si="4"/>
        <v>2.0694350900920139E-4</v>
      </c>
      <c r="Q12" s="34">
        <f t="shared" si="5"/>
        <v>2.374298285266915E-4</v>
      </c>
      <c r="R12" s="34">
        <f t="shared" si="6"/>
        <v>4.8167059279370048E-4</v>
      </c>
      <c r="S12" s="34">
        <f t="shared" si="7"/>
        <v>2.7761138484518662E-4</v>
      </c>
      <c r="T12" s="34">
        <f t="shared" si="8"/>
        <v>2.8364802869086203E-4</v>
      </c>
      <c r="U12" s="34">
        <f t="shared" si="9"/>
        <v>3.5758795580185886E-4</v>
      </c>
      <c r="V12" s="34">
        <f t="shared" si="10"/>
        <v>1.7761784506114314E-4</v>
      </c>
      <c r="W12" s="17">
        <f t="shared" si="11"/>
        <v>6.5631772976344128E-5</v>
      </c>
      <c r="Y12" s="88">
        <f t="shared" si="12"/>
        <v>-0.63016887691486023</v>
      </c>
      <c r="Z12" s="93">
        <f t="shared" si="13"/>
        <v>-1.1198607208479901E-2</v>
      </c>
    </row>
    <row r="13" spans="1:26" ht="20.100000000000001" customHeight="1">
      <c r="A13" s="22"/>
      <c r="B13" t="s">
        <v>13</v>
      </c>
      <c r="C13" s="9">
        <v>1062653</v>
      </c>
      <c r="D13" s="32">
        <v>762668</v>
      </c>
      <c r="E13" s="32">
        <v>1066136</v>
      </c>
      <c r="F13" s="32">
        <v>883932</v>
      </c>
      <c r="G13" s="32">
        <v>506675</v>
      </c>
      <c r="H13" s="32">
        <v>377044</v>
      </c>
      <c r="I13" s="10">
        <v>299635.37099999981</v>
      </c>
      <c r="J13" s="10">
        <v>253507.21100000001</v>
      </c>
      <c r="K13" s="10">
        <v>278459.76099999994</v>
      </c>
      <c r="L13" s="152">
        <v>345011.44100000011</v>
      </c>
      <c r="N13" s="92">
        <f t="shared" si="2"/>
        <v>9.6836179181117709E-3</v>
      </c>
      <c r="O13" s="16">
        <f t="shared" si="3"/>
        <v>6.7874926048202104E-3</v>
      </c>
      <c r="P13" s="16">
        <f t="shared" si="4"/>
        <v>9.2623813988679232E-3</v>
      </c>
      <c r="Q13" s="34">
        <f t="shared" si="5"/>
        <v>7.0940989450126914E-3</v>
      </c>
      <c r="R13" s="34">
        <f t="shared" si="6"/>
        <v>4.5076826730896767E-3</v>
      </c>
      <c r="S13" s="34">
        <f t="shared" si="7"/>
        <v>3.2036148191953153E-3</v>
      </c>
      <c r="T13" s="34">
        <f t="shared" si="8"/>
        <v>2.399714056726762E-3</v>
      </c>
      <c r="U13" s="34">
        <f t="shared" si="9"/>
        <v>2.595588046508251E-3</v>
      </c>
      <c r="V13" s="34">
        <f t="shared" si="10"/>
        <v>2.6631110014453947E-3</v>
      </c>
      <c r="W13" s="17">
        <f t="shared" si="11"/>
        <v>3.2967377649356176E-3</v>
      </c>
      <c r="Y13" s="88">
        <f t="shared" si="12"/>
        <v>0.23899927142435556</v>
      </c>
      <c r="Z13" s="93">
        <f t="shared" si="13"/>
        <v>6.336267634902229E-2</v>
      </c>
    </row>
    <row r="14" spans="1:26" ht="20.100000000000001" customHeight="1">
      <c r="A14" s="22"/>
      <c r="B14" t="s">
        <v>16</v>
      </c>
      <c r="C14" s="9">
        <v>6243657</v>
      </c>
      <c r="D14" s="32">
        <v>5984241</v>
      </c>
      <c r="E14" s="32">
        <v>6482985</v>
      </c>
      <c r="F14" s="32">
        <v>6587282</v>
      </c>
      <c r="G14" s="32">
        <v>5453007</v>
      </c>
      <c r="H14" s="32">
        <v>5386131</v>
      </c>
      <c r="I14" s="32">
        <v>6126794.7779999962</v>
      </c>
      <c r="J14" s="32">
        <v>4556944.2180000003</v>
      </c>
      <c r="K14" s="10">
        <v>4508841.6760000009</v>
      </c>
      <c r="L14" s="152">
        <v>4301612.239000001</v>
      </c>
      <c r="N14" s="92">
        <f t="shared" si="2"/>
        <v>5.6896455192564255E-2</v>
      </c>
      <c r="O14" s="16">
        <f t="shared" si="3"/>
        <v>5.3257762923004374E-2</v>
      </c>
      <c r="P14" s="16">
        <f t="shared" si="4"/>
        <v>5.6322907840219039E-2</v>
      </c>
      <c r="Q14" s="34">
        <f t="shared" si="5"/>
        <v>5.2866996880643641E-2</v>
      </c>
      <c r="R14" s="34">
        <f t="shared" si="6"/>
        <v>4.8513199131863062E-2</v>
      </c>
      <c r="S14" s="34">
        <f t="shared" si="7"/>
        <v>4.5764125910310954E-2</v>
      </c>
      <c r="T14" s="34">
        <f t="shared" si="8"/>
        <v>4.9068157415389793E-2</v>
      </c>
      <c r="U14" s="34">
        <f t="shared" si="9"/>
        <v>4.6657252447330537E-2</v>
      </c>
      <c r="V14" s="34">
        <f t="shared" si="10"/>
        <v>4.3121296333839411E-2</v>
      </c>
      <c r="W14" s="17">
        <f t="shared" si="11"/>
        <v>4.1103818114891312E-2</v>
      </c>
      <c r="Y14" s="88">
        <f t="shared" si="12"/>
        <v>-4.59606816764173E-2</v>
      </c>
      <c r="Z14" s="93">
        <f t="shared" si="13"/>
        <v>-0.20174782189480989</v>
      </c>
    </row>
    <row r="15" spans="1:26" ht="20.100000000000001" customHeight="1">
      <c r="A15" s="22"/>
      <c r="B15" t="s">
        <v>83</v>
      </c>
      <c r="C15" s="9">
        <v>372565</v>
      </c>
      <c r="D15" s="32">
        <v>415358</v>
      </c>
      <c r="E15" s="32">
        <v>770569</v>
      </c>
      <c r="F15" s="32">
        <v>903667</v>
      </c>
      <c r="G15" s="32">
        <v>850670</v>
      </c>
      <c r="H15" s="32">
        <v>1004265</v>
      </c>
      <c r="I15" s="32">
        <v>1217376.2410000002</v>
      </c>
      <c r="J15" s="32">
        <v>1345752.5000000014</v>
      </c>
      <c r="K15" s="10">
        <v>1428746.0380000002</v>
      </c>
      <c r="L15" s="152">
        <v>1674153.7469999997</v>
      </c>
      <c r="N15" s="92">
        <f t="shared" si="2"/>
        <v>3.3950660372306972E-3</v>
      </c>
      <c r="O15" s="16">
        <f t="shared" si="3"/>
        <v>3.6965486336819073E-3</v>
      </c>
      <c r="P15" s="16">
        <f t="shared" si="4"/>
        <v>6.6945530140097107E-3</v>
      </c>
      <c r="Q15" s="34">
        <f t="shared" si="5"/>
        <v>7.2524844799631465E-3</v>
      </c>
      <c r="R15" s="34">
        <f t="shared" si="6"/>
        <v>7.5680671426796176E-3</v>
      </c>
      <c r="S15" s="34">
        <f t="shared" si="7"/>
        <v>8.5328986441879015E-3</v>
      </c>
      <c r="T15" s="34">
        <f t="shared" si="8"/>
        <v>9.7496996703132499E-3</v>
      </c>
      <c r="U15" s="34">
        <f t="shared" si="9"/>
        <v>1.3778776109680755E-2</v>
      </c>
      <c r="V15" s="34">
        <f t="shared" si="10"/>
        <v>1.366412611432688E-2</v>
      </c>
      <c r="W15" s="17">
        <f t="shared" si="11"/>
        <v>1.5997283643829557E-2</v>
      </c>
      <c r="Y15" s="88">
        <f t="shared" si="12"/>
        <v>0.17176440212112737</v>
      </c>
      <c r="Z15" s="93">
        <f t="shared" si="13"/>
        <v>0.23331575295026769</v>
      </c>
    </row>
    <row r="16" spans="1:26" ht="20.100000000000001" customHeight="1">
      <c r="A16" s="22"/>
      <c r="B16" t="s">
        <v>9</v>
      </c>
      <c r="C16" s="9">
        <v>3895621</v>
      </c>
      <c r="D16" s="32">
        <v>4806982</v>
      </c>
      <c r="E16" s="32">
        <v>5482162</v>
      </c>
      <c r="F16" s="32">
        <v>5290110</v>
      </c>
      <c r="G16" s="32">
        <v>4612920</v>
      </c>
      <c r="H16" s="32">
        <v>5165606</v>
      </c>
      <c r="I16" s="32">
        <v>5586405.3529999964</v>
      </c>
      <c r="J16" s="32">
        <v>4470484.7900000019</v>
      </c>
      <c r="K16" s="10">
        <v>4106984.8369999984</v>
      </c>
      <c r="L16" s="152">
        <v>4141050.7260000026</v>
      </c>
      <c r="N16" s="92">
        <f t="shared" si="2"/>
        <v>3.5499551893019163E-2</v>
      </c>
      <c r="O16" s="16">
        <f t="shared" si="3"/>
        <v>4.2780547730472317E-2</v>
      </c>
      <c r="P16" s="16">
        <f t="shared" si="4"/>
        <v>4.7627953032615515E-2</v>
      </c>
      <c r="Q16" s="34">
        <f t="shared" si="5"/>
        <v>4.2456392312984585E-2</v>
      </c>
      <c r="R16" s="34">
        <f t="shared" si="6"/>
        <v>4.1039284662453906E-2</v>
      </c>
      <c r="S16" s="34">
        <f t="shared" si="7"/>
        <v>4.3890399878327824E-2</v>
      </c>
      <c r="T16" s="34">
        <f t="shared" si="8"/>
        <v>4.4740296872920686E-2</v>
      </c>
      <c r="U16" s="34">
        <f t="shared" si="9"/>
        <v>4.5772019017719191E-2</v>
      </c>
      <c r="V16" s="34">
        <f t="shared" si="10"/>
        <v>3.9278050311133177E-2</v>
      </c>
      <c r="W16" s="17">
        <f t="shared" si="11"/>
        <v>3.9569581447353397E-2</v>
      </c>
      <c r="Y16" s="88">
        <f t="shared" si="12"/>
        <v>8.2946225398991338E-3</v>
      </c>
      <c r="Z16" s="93">
        <f t="shared" si="13"/>
        <v>2.9153113622022025E-2</v>
      </c>
    </row>
    <row r="17" spans="1:27" ht="20.25" customHeight="1">
      <c r="A17" s="22"/>
      <c r="B17" t="s">
        <v>12</v>
      </c>
      <c r="C17" s="9">
        <v>4845416</v>
      </c>
      <c r="D17" s="32">
        <v>5201550</v>
      </c>
      <c r="E17" s="32">
        <v>5167240</v>
      </c>
      <c r="F17" s="32">
        <v>10234145</v>
      </c>
      <c r="G17" s="32">
        <v>9021185</v>
      </c>
      <c r="H17" s="32">
        <v>8873262</v>
      </c>
      <c r="I17" s="32">
        <v>9389189.1330000106</v>
      </c>
      <c r="J17" s="32">
        <v>7163987.415000001</v>
      </c>
      <c r="K17" s="10">
        <v>6673384.9850000013</v>
      </c>
      <c r="L17" s="152">
        <v>5818020.1679999968</v>
      </c>
      <c r="N17" s="92">
        <f t="shared" si="2"/>
        <v>4.4154730846575001E-2</v>
      </c>
      <c r="O17" s="16">
        <f t="shared" si="3"/>
        <v>4.6292072249789637E-2</v>
      </c>
      <c r="P17" s="16">
        <f t="shared" si="4"/>
        <v>4.4891972186931396E-2</v>
      </c>
      <c r="Q17" s="34">
        <f t="shared" si="5"/>
        <v>8.213531951282102E-2</v>
      </c>
      <c r="R17" s="34">
        <f t="shared" si="6"/>
        <v>8.0257836513024122E-2</v>
      </c>
      <c r="S17" s="34">
        <f t="shared" si="7"/>
        <v>7.5393093744503717E-2</v>
      </c>
      <c r="T17" s="34">
        <f t="shared" si="8"/>
        <v>7.519595923715662E-2</v>
      </c>
      <c r="U17" s="34">
        <f t="shared" si="9"/>
        <v>7.3350024349838103E-2</v>
      </c>
      <c r="V17" s="34">
        <f t="shared" si="10"/>
        <v>6.3822381038508541E-2</v>
      </c>
      <c r="W17" s="17">
        <f t="shared" si="11"/>
        <v>5.5593770309207369E-2</v>
      </c>
      <c r="Y17" s="88">
        <f t="shared" si="12"/>
        <v>-0.12817555392392879</v>
      </c>
      <c r="Z17" s="93">
        <f t="shared" si="13"/>
        <v>-0.82286107293011723</v>
      </c>
    </row>
    <row r="18" spans="1:27" ht="20.100000000000001" customHeight="1">
      <c r="A18" s="22"/>
      <c r="B18" t="s">
        <v>11</v>
      </c>
      <c r="C18" s="9">
        <v>14042265</v>
      </c>
      <c r="D18" s="32">
        <v>14810295</v>
      </c>
      <c r="E18" s="32">
        <v>17624800</v>
      </c>
      <c r="F18" s="32">
        <v>20081558</v>
      </c>
      <c r="G18" s="32">
        <v>20462250</v>
      </c>
      <c r="H18" s="32">
        <v>21788993</v>
      </c>
      <c r="I18" s="32">
        <v>21703759.150999978</v>
      </c>
      <c r="J18" s="32">
        <v>15074425.626999998</v>
      </c>
      <c r="K18" s="10">
        <v>15519978.330999983</v>
      </c>
      <c r="L18" s="152">
        <v>15283525.331999995</v>
      </c>
      <c r="N18" s="92">
        <f t="shared" si="2"/>
        <v>0.12796268298764862</v>
      </c>
      <c r="O18" s="16">
        <f t="shared" si="3"/>
        <v>0.13180672033926391</v>
      </c>
      <c r="P18" s="16">
        <f t="shared" si="4"/>
        <v>0.15312082105732044</v>
      </c>
      <c r="Q18" s="34">
        <f t="shared" si="5"/>
        <v>0.16116687643620908</v>
      </c>
      <c r="R18" s="34">
        <f t="shared" si="6"/>
        <v>0.1820443672520437</v>
      </c>
      <c r="S18" s="34">
        <f t="shared" si="7"/>
        <v>0.18513367370954847</v>
      </c>
      <c r="T18" s="34">
        <f t="shared" si="8"/>
        <v>0.17382065323144635</v>
      </c>
      <c r="U18" s="34">
        <f t="shared" si="9"/>
        <v>0.15434274556165914</v>
      </c>
      <c r="V18" s="34">
        <f t="shared" si="10"/>
        <v>0.14842871690707299</v>
      </c>
      <c r="W18" s="17">
        <f t="shared" si="11"/>
        <v>0.14604088199890897</v>
      </c>
      <c r="Y18" s="88">
        <f t="shared" si="12"/>
        <v>-1.5235394918541327E-2</v>
      </c>
      <c r="Z18" s="93">
        <f t="shared" si="13"/>
        <v>-0.23878349081640216</v>
      </c>
    </row>
    <row r="19" spans="1:27" ht="20.100000000000001" customHeight="1">
      <c r="A19" s="22"/>
      <c r="B19" t="s">
        <v>6</v>
      </c>
      <c r="C19" s="9">
        <v>47928070</v>
      </c>
      <c r="D19" s="32">
        <v>45576684</v>
      </c>
      <c r="E19" s="32">
        <v>43835850</v>
      </c>
      <c r="F19" s="32">
        <v>45113271</v>
      </c>
      <c r="G19" s="32">
        <v>38603495</v>
      </c>
      <c r="H19" s="32">
        <v>40125383</v>
      </c>
      <c r="I19" s="32">
        <v>42108532.957999974</v>
      </c>
      <c r="J19" s="32">
        <v>33234630.508000042</v>
      </c>
      <c r="K19" s="10">
        <v>37274671.535000019</v>
      </c>
      <c r="L19" s="152">
        <v>38337052.034000002</v>
      </c>
      <c r="N19" s="92">
        <f t="shared" si="2"/>
        <v>0.43675321806131939</v>
      </c>
      <c r="O19" s="16">
        <f t="shared" si="3"/>
        <v>0.40561739262985674</v>
      </c>
      <c r="P19" s="16">
        <f t="shared" si="4"/>
        <v>0.38083730560037787</v>
      </c>
      <c r="Q19" s="34">
        <f t="shared" si="5"/>
        <v>0.36206179684316403</v>
      </c>
      <c r="R19" s="34">
        <f t="shared" si="6"/>
        <v>0.34343969118706069</v>
      </c>
      <c r="S19" s="34">
        <f t="shared" si="7"/>
        <v>0.34093175227476841</v>
      </c>
      <c r="T19" s="34">
        <f t="shared" si="8"/>
        <v>0.33723801736162434</v>
      </c>
      <c r="U19" s="34">
        <f t="shared" si="9"/>
        <v>0.34027990500310995</v>
      </c>
      <c r="V19" s="34">
        <f t="shared" si="10"/>
        <v>0.35648449701902202</v>
      </c>
      <c r="W19" s="17">
        <f t="shared" si="11"/>
        <v>0.36632758284902672</v>
      </c>
      <c r="Y19" s="88">
        <f t="shared" si="12"/>
        <v>2.8501404713987443E-2</v>
      </c>
      <c r="Z19" s="93">
        <f t="shared" si="13"/>
        <v>0.98430858300047053</v>
      </c>
    </row>
    <row r="20" spans="1:27" ht="20.100000000000001" customHeight="1" thickBot="1">
      <c r="A20" s="22"/>
      <c r="B20" t="s">
        <v>7</v>
      </c>
      <c r="C20" s="29">
        <v>286172</v>
      </c>
      <c r="D20" s="41">
        <v>394480</v>
      </c>
      <c r="E20" s="41">
        <v>483510</v>
      </c>
      <c r="F20" s="32">
        <v>414991</v>
      </c>
      <c r="G20" s="32">
        <v>223402</v>
      </c>
      <c r="H20" s="32">
        <v>221774</v>
      </c>
      <c r="I20" s="32">
        <v>319943.50500000012</v>
      </c>
      <c r="J20" s="32">
        <v>325693.23700000014</v>
      </c>
      <c r="K20" s="30">
        <v>402952.39000000019</v>
      </c>
      <c r="L20" s="152">
        <v>452184.45299999998</v>
      </c>
      <c r="N20" s="92">
        <f t="shared" si="2"/>
        <v>2.6077941782142256E-3</v>
      </c>
      <c r="O20" s="16">
        <f t="shared" si="3"/>
        <v>3.5107413484628653E-3</v>
      </c>
      <c r="P20" s="16">
        <f t="shared" si="4"/>
        <v>4.2006404719159935E-3</v>
      </c>
      <c r="Q20" s="34">
        <f t="shared" si="5"/>
        <v>3.3305584765454376E-3</v>
      </c>
      <c r="R20" s="34">
        <f t="shared" si="6"/>
        <v>1.987517293202901E-3</v>
      </c>
      <c r="S20" s="34">
        <f t="shared" si="7"/>
        <v>1.8843383608072846E-3</v>
      </c>
      <c r="T20" s="34">
        <f t="shared" si="8"/>
        <v>2.5623574538098503E-3</v>
      </c>
      <c r="U20" s="34">
        <f t="shared" si="9"/>
        <v>3.3346801830650059E-3</v>
      </c>
      <c r="V20" s="34">
        <f t="shared" si="10"/>
        <v>3.8537235649919129E-3</v>
      </c>
      <c r="W20" s="17">
        <f t="shared" si="11"/>
        <v>4.3208235605202852E-3</v>
      </c>
      <c r="Y20" s="88">
        <f t="shared" si="12"/>
        <v>0.12217836206406361</v>
      </c>
      <c r="Z20" s="93">
        <f t="shared" si="13"/>
        <v>4.6709999552837229E-2</v>
      </c>
    </row>
    <row r="21" spans="1:27" ht="20.100000000000001" customHeight="1" thickBot="1">
      <c r="A21" s="5" t="s">
        <v>45</v>
      </c>
      <c r="B21" s="6"/>
      <c r="C21" s="12">
        <f t="shared" ref="C21:K21" si="14">C22+C23</f>
        <v>147163289</v>
      </c>
      <c r="D21" s="33">
        <f t="shared" si="14"/>
        <v>155031652</v>
      </c>
      <c r="E21" s="33">
        <f t="shared" si="14"/>
        <v>148990336</v>
      </c>
      <c r="F21" s="33">
        <f t="shared" si="14"/>
        <v>153690292</v>
      </c>
      <c r="G21" s="33">
        <f t="shared" si="14"/>
        <v>139488448</v>
      </c>
      <c r="H21" s="33">
        <f t="shared" si="14"/>
        <v>137236262</v>
      </c>
      <c r="I21" s="33">
        <f t="shared" si="14"/>
        <v>156407472.72500014</v>
      </c>
      <c r="J21" s="33">
        <f t="shared" si="14"/>
        <v>140631404.66199994</v>
      </c>
      <c r="K21" s="13">
        <f t="shared" si="14"/>
        <v>141042513.46200022</v>
      </c>
      <c r="L21" s="151">
        <f>L22+L23</f>
        <v>133625564.06599997</v>
      </c>
      <c r="N21" s="18">
        <f t="shared" ref="N21:W21" si="15">C21/C24</f>
        <v>0.57284163392191756</v>
      </c>
      <c r="O21" s="19">
        <f t="shared" si="15"/>
        <v>0.57978432417516979</v>
      </c>
      <c r="P21" s="19">
        <f t="shared" si="15"/>
        <v>0.56415600656935261</v>
      </c>
      <c r="Q21" s="19">
        <f t="shared" si="15"/>
        <v>0.55226405788291266</v>
      </c>
      <c r="R21" s="206">
        <f t="shared" si="15"/>
        <v>0.55376513027508345</v>
      </c>
      <c r="S21" s="206">
        <f t="shared" si="15"/>
        <v>0.53833012116499857</v>
      </c>
      <c r="T21" s="206">
        <f t="shared" si="15"/>
        <v>0.55607508401722683</v>
      </c>
      <c r="U21" s="206">
        <f t="shared" si="15"/>
        <v>0.59014459255261298</v>
      </c>
      <c r="V21" s="19">
        <f t="shared" si="15"/>
        <v>0.57426717791730053</v>
      </c>
      <c r="W21" s="191">
        <f t="shared" si="15"/>
        <v>0.56079704182561663</v>
      </c>
      <c r="Y21" s="98">
        <f t="shared" si="12"/>
        <v>-5.2586622387430233E-2</v>
      </c>
      <c r="Z21" s="97">
        <f t="shared" si="13"/>
        <v>-1.3470136091683904</v>
      </c>
    </row>
    <row r="22" spans="1:27" ht="20.100000000000001" customHeight="1">
      <c r="A22" s="22"/>
      <c r="B22" t="s">
        <v>4</v>
      </c>
      <c r="C22" s="9">
        <v>3046159</v>
      </c>
      <c r="D22" s="32">
        <v>3186089</v>
      </c>
      <c r="E22" s="32">
        <v>4597781</v>
      </c>
      <c r="F22" s="32">
        <v>8165902</v>
      </c>
      <c r="G22" s="32">
        <v>8285202</v>
      </c>
      <c r="H22" s="32">
        <v>9395190</v>
      </c>
      <c r="I22" s="32">
        <v>10730085.666000001</v>
      </c>
      <c r="J22" s="32">
        <v>11382462.402999993</v>
      </c>
      <c r="K22" s="10">
        <v>12098213.725</v>
      </c>
      <c r="L22" s="152">
        <v>11932287.823999997</v>
      </c>
      <c r="N22" s="92">
        <f t="shared" ref="N22:W22" si="16">C22/C21</f>
        <v>2.0699177224830848E-2</v>
      </c>
      <c r="O22" s="34">
        <f t="shared" si="16"/>
        <v>2.0551216212286765E-2</v>
      </c>
      <c r="P22" s="34">
        <f t="shared" si="16"/>
        <v>3.085959212817669E-2</v>
      </c>
      <c r="Q22" s="34">
        <f t="shared" si="16"/>
        <v>5.3132191329300096E-2</v>
      </c>
      <c r="R22" s="34">
        <f t="shared" si="16"/>
        <v>5.9397047703907351E-2</v>
      </c>
      <c r="S22" s="34">
        <f t="shared" si="16"/>
        <v>6.8459967235190364E-2</v>
      </c>
      <c r="T22" s="34">
        <f t="shared" si="16"/>
        <v>6.8603408002544275E-2</v>
      </c>
      <c r="U22" s="34">
        <f t="shared" si="16"/>
        <v>8.0938268591977253E-2</v>
      </c>
      <c r="V22" s="34">
        <f t="shared" si="16"/>
        <v>8.5777071239300548E-2</v>
      </c>
      <c r="W22" s="17">
        <f t="shared" si="16"/>
        <v>8.9296444938533129E-2</v>
      </c>
      <c r="Y22" s="88">
        <f t="shared" si="12"/>
        <v>-1.3714909057783439E-2</v>
      </c>
      <c r="Z22" s="93">
        <f t="shared" si="13"/>
        <v>0.35193736992325808</v>
      </c>
    </row>
    <row r="23" spans="1:27" ht="20.100000000000001" customHeight="1" thickBot="1">
      <c r="A23" s="22"/>
      <c r="B23" t="s">
        <v>3</v>
      </c>
      <c r="C23" s="29">
        <v>144117130</v>
      </c>
      <c r="D23" s="32">
        <v>151845563</v>
      </c>
      <c r="E23" s="32">
        <v>144392555</v>
      </c>
      <c r="F23" s="32">
        <v>145524390</v>
      </c>
      <c r="G23" s="32">
        <v>131203246</v>
      </c>
      <c r="H23" s="32">
        <v>127841072</v>
      </c>
      <c r="I23" s="32">
        <v>145677387.05900013</v>
      </c>
      <c r="J23" s="32">
        <v>129248942.25899994</v>
      </c>
      <c r="K23" s="30">
        <v>128944299.73700021</v>
      </c>
      <c r="L23" s="152">
        <v>121693276.24199997</v>
      </c>
      <c r="N23" s="92">
        <f>C23/C21</f>
        <v>0.97930082277516917</v>
      </c>
      <c r="O23" s="34">
        <f>D23/D21</f>
        <v>0.97944878378771327</v>
      </c>
      <c r="P23" s="34">
        <f>E23/E21</f>
        <v>0.96914040787182332</v>
      </c>
      <c r="Q23" s="34">
        <f>F23/F21</f>
        <v>0.94686780867069986</v>
      </c>
      <c r="R23" s="34">
        <f>F23/F21</f>
        <v>0.94686780867069986</v>
      </c>
      <c r="S23" s="34">
        <f>H23/H21</f>
        <v>0.93154003276480968</v>
      </c>
      <c r="T23" s="34">
        <f>I23/I21</f>
        <v>0.93139659199745573</v>
      </c>
      <c r="U23" s="34">
        <f>J23/J21</f>
        <v>0.91906173140802272</v>
      </c>
      <c r="V23" s="34">
        <f>K23/K21</f>
        <v>0.91422292876069944</v>
      </c>
      <c r="W23" s="90">
        <f>L23/L21</f>
        <v>0.91070355506146683</v>
      </c>
      <c r="Y23" s="88">
        <f t="shared" si="12"/>
        <v>-5.6233765352867178E-2</v>
      </c>
      <c r="Z23" s="93">
        <f t="shared" si="13"/>
        <v>-0.35193736992326086</v>
      </c>
    </row>
    <row r="24" spans="1:27" ht="20.100000000000001" customHeight="1" thickBot="1">
      <c r="A24" s="71" t="s">
        <v>5</v>
      </c>
      <c r="B24" s="96"/>
      <c r="C24" s="80">
        <f t="shared" ref="C24:J24" si="17">C7+C21</f>
        <v>256900477</v>
      </c>
      <c r="D24" s="81">
        <f t="shared" si="17"/>
        <v>267395384</v>
      </c>
      <c r="E24" s="81">
        <f t="shared" si="17"/>
        <v>264094212</v>
      </c>
      <c r="F24" s="81">
        <f t="shared" si="17"/>
        <v>278291317</v>
      </c>
      <c r="G24" s="81">
        <f t="shared" si="17"/>
        <v>251890992</v>
      </c>
      <c r="H24" s="81">
        <f t="shared" si="17"/>
        <v>254929562</v>
      </c>
      <c r="I24" s="81">
        <f t="shared" si="17"/>
        <v>281270420.5250001</v>
      </c>
      <c r="J24" s="81">
        <f t="shared" si="17"/>
        <v>238299912.32099998</v>
      </c>
      <c r="K24" s="81">
        <f>K7+K21</f>
        <v>245604343.91100019</v>
      </c>
      <c r="L24" s="357">
        <f t="shared" ref="L24" si="18">L7+L21</f>
        <v>238277940.32399994</v>
      </c>
      <c r="N24" s="85">
        <f>N7+N21</f>
        <v>1</v>
      </c>
      <c r="O24" s="82">
        <f>O7+O21</f>
        <v>1</v>
      </c>
      <c r="P24" s="82">
        <f>P7+P21</f>
        <v>1</v>
      </c>
      <c r="Q24" s="82">
        <f t="shared" ref="Q24:U24" si="19">Q7+Q21</f>
        <v>1</v>
      </c>
      <c r="R24" s="82">
        <f t="shared" si="19"/>
        <v>1</v>
      </c>
      <c r="S24" s="82">
        <f t="shared" si="19"/>
        <v>1</v>
      </c>
      <c r="T24" s="82">
        <f t="shared" si="19"/>
        <v>1</v>
      </c>
      <c r="U24" s="82">
        <f t="shared" si="19"/>
        <v>0.99999999999999989</v>
      </c>
      <c r="V24" s="82">
        <f t="shared" ref="V24:W24" si="20">V7+V21</f>
        <v>1</v>
      </c>
      <c r="W24" s="295">
        <f t="shared" si="20"/>
        <v>1</v>
      </c>
      <c r="Y24" s="341">
        <f t="shared" si="12"/>
        <v>-2.9830105894442668E-2</v>
      </c>
      <c r="Z24" s="342">
        <f t="shared" si="13"/>
        <v>0</v>
      </c>
      <c r="AA24" s="157"/>
    </row>
    <row r="27" spans="1:27">
      <c r="A27" s="1" t="s">
        <v>22</v>
      </c>
      <c r="N27" s="1" t="s">
        <v>24</v>
      </c>
      <c r="Y27" s="1" t="str">
        <f>Y3</f>
        <v>VARIAÇÃO (JAN-DEZ)</v>
      </c>
    </row>
    <row r="28" spans="1:27" ht="15" customHeight="1" thickBot="1"/>
    <row r="29" spans="1:27" ht="24" customHeight="1">
      <c r="A29" s="378" t="s">
        <v>28</v>
      </c>
      <c r="B29" s="379"/>
      <c r="C29" s="382">
        <v>2016</v>
      </c>
      <c r="D29" s="376">
        <v>2017</v>
      </c>
      <c r="E29" s="376">
        <v>2018</v>
      </c>
      <c r="F29" s="384">
        <v>2019</v>
      </c>
      <c r="G29" s="384">
        <v>2020</v>
      </c>
      <c r="H29" s="376">
        <v>2021</v>
      </c>
      <c r="I29" s="376">
        <v>2022</v>
      </c>
      <c r="J29" s="376">
        <v>2023</v>
      </c>
      <c r="K29" s="376">
        <v>2024</v>
      </c>
      <c r="L29" s="429">
        <f>L5</f>
        <v>2025</v>
      </c>
      <c r="N29" s="435">
        <v>2016</v>
      </c>
      <c r="O29" s="376">
        <v>2017</v>
      </c>
      <c r="P29" s="376">
        <v>2018</v>
      </c>
      <c r="Q29" s="376">
        <v>2019</v>
      </c>
      <c r="R29" s="376">
        <v>2020</v>
      </c>
      <c r="S29" s="376">
        <v>2021</v>
      </c>
      <c r="T29" s="376">
        <v>2022</v>
      </c>
      <c r="U29" s="376">
        <v>2023</v>
      </c>
      <c r="V29" s="376">
        <v>2024</v>
      </c>
      <c r="W29" s="455">
        <f>L5</f>
        <v>2025</v>
      </c>
      <c r="Y29" s="437" t="s">
        <v>87</v>
      </c>
      <c r="Z29" s="438"/>
    </row>
    <row r="30" spans="1:27" ht="20.25" customHeight="1" thickBot="1">
      <c r="A30" s="380"/>
      <c r="B30" s="381"/>
      <c r="C30" s="383"/>
      <c r="D30" s="377"/>
      <c r="E30" s="377"/>
      <c r="F30" s="385"/>
      <c r="G30" s="385"/>
      <c r="H30" s="434"/>
      <c r="I30" s="434"/>
      <c r="J30" s="434"/>
      <c r="K30" s="377"/>
      <c r="L30" s="430"/>
      <c r="N30" s="451"/>
      <c r="O30" s="377"/>
      <c r="P30" s="377"/>
      <c r="Q30" s="377"/>
      <c r="R30" s="377"/>
      <c r="S30" s="377"/>
      <c r="T30" s="377"/>
      <c r="U30" s="377"/>
      <c r="V30" s="377"/>
      <c r="W30" s="456"/>
      <c r="Y30" s="87" t="s">
        <v>1</v>
      </c>
      <c r="Z30" s="72" t="s">
        <v>37</v>
      </c>
    </row>
    <row r="31" spans="1:27" ht="20.100000000000001" customHeight="1" thickBot="1">
      <c r="A31" s="3" t="s">
        <v>2</v>
      </c>
      <c r="B31" s="4"/>
      <c r="C31" s="7">
        <f t="shared" ref="C31:K31" si="21">SUM(C32:C44)</f>
        <v>522001241</v>
      </c>
      <c r="D31" s="8">
        <f t="shared" si="21"/>
        <v>577711455</v>
      </c>
      <c r="E31" s="8">
        <f t="shared" si="21"/>
        <v>623355917</v>
      </c>
      <c r="F31" s="8">
        <f t="shared" si="21"/>
        <v>683536290</v>
      </c>
      <c r="G31" s="8">
        <f t="shared" si="21"/>
        <v>539548771</v>
      </c>
      <c r="H31" s="8">
        <f t="shared" si="21"/>
        <v>579915366</v>
      </c>
      <c r="I31" s="8">
        <f t="shared" si="21"/>
        <v>712980898.08200014</v>
      </c>
      <c r="J31" s="8">
        <f t="shared" si="21"/>
        <v>668247468.80000007</v>
      </c>
      <c r="K31" s="8">
        <f t="shared" si="21"/>
        <v>794829591.27200043</v>
      </c>
      <c r="L31" s="358">
        <f t="shared" ref="L31" si="22">SUM(L32:L44)</f>
        <v>819111477.33099985</v>
      </c>
      <c r="N31" s="61">
        <f t="shared" ref="N31:W31" si="23">C31/C48</f>
        <v>0.61627549998513154</v>
      </c>
      <c r="O31" s="15">
        <f t="shared" si="23"/>
        <v>0.62152179077118219</v>
      </c>
      <c r="P31" s="15">
        <f t="shared" si="23"/>
        <v>0.63882028031149374</v>
      </c>
      <c r="Q31" s="205">
        <f t="shared" si="23"/>
        <v>0.64975710426875311</v>
      </c>
      <c r="R31" s="205">
        <f t="shared" si="23"/>
        <v>0.65932397151690492</v>
      </c>
      <c r="S31" s="205">
        <f t="shared" si="23"/>
        <v>0.68401263132974666</v>
      </c>
      <c r="T31" s="205">
        <f t="shared" si="23"/>
        <v>0.65210543366363005</v>
      </c>
      <c r="U31" s="205">
        <f t="shared" si="23"/>
        <v>0.63268888209924068</v>
      </c>
      <c r="V31" s="15">
        <f t="shared" si="23"/>
        <v>0.66087476721982452</v>
      </c>
      <c r="W31" s="333">
        <f t="shared" si="23"/>
        <v>0.68123577377979339</v>
      </c>
      <c r="Y31" s="98">
        <f>(L31-K31)/K31</f>
        <v>3.0549801272672875E-2</v>
      </c>
      <c r="Z31" s="97">
        <f>(W31-V31)*100</f>
        <v>2.0361006559968864</v>
      </c>
    </row>
    <row r="32" spans="1:27" ht="20.100000000000001" customHeight="1">
      <c r="A32" s="22"/>
      <c r="B32" t="s">
        <v>10</v>
      </c>
      <c r="C32" s="9">
        <v>82481770</v>
      </c>
      <c r="D32" s="32">
        <v>93437664</v>
      </c>
      <c r="E32" s="32">
        <v>97313334</v>
      </c>
      <c r="F32" s="32">
        <v>104246485</v>
      </c>
      <c r="G32" s="32">
        <v>83487743</v>
      </c>
      <c r="H32" s="32">
        <v>86539830</v>
      </c>
      <c r="I32" s="249">
        <v>106881024.02599998</v>
      </c>
      <c r="J32" s="305">
        <v>103974616.72300006</v>
      </c>
      <c r="K32" s="249">
        <v>125730960.56300007</v>
      </c>
      <c r="L32" s="152">
        <v>117511760.82500005</v>
      </c>
      <c r="N32" s="92">
        <f t="shared" ref="N32:N44" si="24">C32/$C$31</f>
        <v>0.15801067798610846</v>
      </c>
      <c r="O32" s="16">
        <f t="shared" ref="O32:O44" si="25">D32/$D$31</f>
        <v>0.16173759961190315</v>
      </c>
      <c r="P32" s="16">
        <f t="shared" ref="P32:P44" si="26">E32/$E$31</f>
        <v>0.15611199211573379</v>
      </c>
      <c r="Q32" s="34">
        <f t="shared" ref="Q32:Q44" si="27">F32/$F$31</f>
        <v>0.15251053459063599</v>
      </c>
      <c r="R32" s="34">
        <f t="shared" ref="R32:R44" si="28">G32/$G$31</f>
        <v>0.15473623050843721</v>
      </c>
      <c r="S32" s="34">
        <f t="shared" ref="S32:S44" si="29">H32/$H$31</f>
        <v>0.14922837895624927</v>
      </c>
      <c r="T32" s="34">
        <f t="shared" ref="T32:T44" si="30">I32/$I$31</f>
        <v>0.14990727565566217</v>
      </c>
      <c r="U32" s="34">
        <f t="shared" ref="U32:U44" si="31">J32/$J$31</f>
        <v>0.15559298250648315</v>
      </c>
      <c r="V32" s="16">
        <f t="shared" ref="V32:V44" si="32">K32/$K$31</f>
        <v>0.15818605892841425</v>
      </c>
      <c r="W32" s="75">
        <f t="shared" ref="W32:W44" si="33">L32/$L$31</f>
        <v>0.14346247620397337</v>
      </c>
      <c r="Y32" s="88">
        <f t="shared" ref="Y32:Y48" si="34">(L32-K32)/K32</f>
        <v>-6.5371327008049235E-2</v>
      </c>
      <c r="Z32" s="93">
        <f t="shared" ref="Z32:Z48" si="35">(W32-V32)*100</f>
        <v>-1.472358272444088</v>
      </c>
    </row>
    <row r="33" spans="1:27" ht="20.100000000000001" customHeight="1">
      <c r="A33" s="22"/>
      <c r="B33" t="s">
        <v>17</v>
      </c>
      <c r="C33" s="9">
        <v>2459083</v>
      </c>
      <c r="D33" s="32">
        <v>3643226</v>
      </c>
      <c r="E33" s="32">
        <v>2343015</v>
      </c>
      <c r="F33" s="32">
        <v>2552109</v>
      </c>
      <c r="G33" s="32">
        <v>1732037</v>
      </c>
      <c r="H33" s="32">
        <v>1838804</v>
      </c>
      <c r="I33" s="10">
        <v>2511941.0599999982</v>
      </c>
      <c r="J33" s="32">
        <v>2718937.8230000003</v>
      </c>
      <c r="K33" s="10">
        <v>2910294.5509999995</v>
      </c>
      <c r="L33" s="152">
        <v>2840341.1229999983</v>
      </c>
      <c r="N33" s="92">
        <f t="shared" si="24"/>
        <v>4.7108757735692813E-3</v>
      </c>
      <c r="O33" s="16">
        <f t="shared" si="25"/>
        <v>6.3063073589219379E-3</v>
      </c>
      <c r="P33" s="16">
        <f t="shared" si="26"/>
        <v>3.7587114136593655E-3</v>
      </c>
      <c r="Q33" s="34">
        <f t="shared" si="27"/>
        <v>3.7336847177492213E-3</v>
      </c>
      <c r="R33" s="34">
        <f t="shared" si="28"/>
        <v>3.210158363978555E-3</v>
      </c>
      <c r="S33" s="34">
        <f t="shared" si="29"/>
        <v>3.1708144115636348E-3</v>
      </c>
      <c r="T33" s="34">
        <f t="shared" si="30"/>
        <v>3.5231533786633075E-3</v>
      </c>
      <c r="U33" s="34">
        <f t="shared" si="31"/>
        <v>4.0687588804227135E-3</v>
      </c>
      <c r="V33" s="16">
        <f t="shared" si="32"/>
        <v>3.6615327146319859E-3</v>
      </c>
      <c r="W33" s="75">
        <f t="shared" si="33"/>
        <v>3.4675879921192061E-3</v>
      </c>
      <c r="Y33" s="88">
        <f t="shared" si="34"/>
        <v>-2.4036545708393916E-2</v>
      </c>
      <c r="Z33" s="93">
        <f t="shared" si="35"/>
        <v>-1.939447225127798E-2</v>
      </c>
    </row>
    <row r="34" spans="1:27" ht="20.100000000000001" customHeight="1">
      <c r="A34" s="22"/>
      <c r="B34" t="s">
        <v>14</v>
      </c>
      <c r="C34" s="9">
        <v>83753679</v>
      </c>
      <c r="D34" s="32">
        <v>105319162</v>
      </c>
      <c r="E34" s="32">
        <v>111596848</v>
      </c>
      <c r="F34" s="32">
        <v>124035711</v>
      </c>
      <c r="G34" s="32">
        <v>101902062</v>
      </c>
      <c r="H34" s="32">
        <v>115458556</v>
      </c>
      <c r="I34" s="10">
        <v>150948649.66200003</v>
      </c>
      <c r="J34" s="32">
        <v>148224710.83400005</v>
      </c>
      <c r="K34" s="10">
        <v>182014006.7100001</v>
      </c>
      <c r="L34" s="152">
        <v>194999961.70599958</v>
      </c>
      <c r="N34" s="92">
        <f t="shared" si="24"/>
        <v>0.16044727947303863</v>
      </c>
      <c r="O34" s="16">
        <f t="shared" si="25"/>
        <v>0.18230409158149721</v>
      </c>
      <c r="P34" s="16">
        <f t="shared" si="26"/>
        <v>0.17902589027642132</v>
      </c>
      <c r="Q34" s="34">
        <f t="shared" si="27"/>
        <v>0.18146177871550903</v>
      </c>
      <c r="R34" s="34">
        <f t="shared" si="28"/>
        <v>0.18886533984895315</v>
      </c>
      <c r="S34" s="34">
        <f t="shared" si="29"/>
        <v>0.19909552801882474</v>
      </c>
      <c r="T34" s="34">
        <f t="shared" si="30"/>
        <v>0.21171485809517351</v>
      </c>
      <c r="U34" s="34">
        <f t="shared" si="31"/>
        <v>0.22181110704418136</v>
      </c>
      <c r="V34" s="16">
        <f t="shared" si="32"/>
        <v>0.22899752186970687</v>
      </c>
      <c r="W34" s="75">
        <f t="shared" si="33"/>
        <v>0.23806278767010958</v>
      </c>
      <c r="Y34" s="88">
        <f t="shared" si="34"/>
        <v>7.1345910299583662E-2</v>
      </c>
      <c r="Z34" s="93">
        <f t="shared" si="35"/>
        <v>0.90652658004027054</v>
      </c>
    </row>
    <row r="35" spans="1:27" ht="20.100000000000001" customHeight="1">
      <c r="A35" s="22"/>
      <c r="B35" t="s">
        <v>8</v>
      </c>
      <c r="C35" s="9">
        <v>379930</v>
      </c>
      <c r="D35" s="32">
        <v>237175</v>
      </c>
      <c r="E35" s="32">
        <v>674966</v>
      </c>
      <c r="F35" s="32">
        <v>662159</v>
      </c>
      <c r="G35" s="32">
        <v>179299</v>
      </c>
      <c r="H35" s="32"/>
      <c r="I35" s="10"/>
      <c r="J35" s="32"/>
      <c r="K35" s="10"/>
      <c r="L35" s="152"/>
      <c r="N35" s="92">
        <f t="shared" si="24"/>
        <v>7.2783351869464235E-4</v>
      </c>
      <c r="O35" s="16">
        <f t="shared" si="25"/>
        <v>4.1054231822354985E-4</v>
      </c>
      <c r="P35" s="16">
        <f t="shared" si="26"/>
        <v>1.0827939249351828E-3</v>
      </c>
      <c r="Q35" s="34">
        <f t="shared" si="27"/>
        <v>9.687254498221301E-4</v>
      </c>
      <c r="R35" s="34">
        <f t="shared" si="28"/>
        <v>3.323128688954052E-4</v>
      </c>
      <c r="S35" s="34">
        <f t="shared" si="29"/>
        <v>0</v>
      </c>
      <c r="T35" s="34">
        <f t="shared" si="30"/>
        <v>0</v>
      </c>
      <c r="U35" s="34">
        <f t="shared" si="31"/>
        <v>0</v>
      </c>
      <c r="V35" s="16">
        <f t="shared" si="32"/>
        <v>0</v>
      </c>
      <c r="W35" s="75">
        <f t="shared" si="33"/>
        <v>0</v>
      </c>
      <c r="Y35" s="88"/>
      <c r="Z35" s="93">
        <f t="shared" si="35"/>
        <v>0</v>
      </c>
    </row>
    <row r="36" spans="1:27" ht="20.100000000000001" customHeight="1">
      <c r="A36" s="22"/>
      <c r="B36" t="s">
        <v>15</v>
      </c>
      <c r="C36" s="9">
        <v>339653</v>
      </c>
      <c r="D36" s="32">
        <v>184063</v>
      </c>
      <c r="E36" s="32">
        <v>176558</v>
      </c>
      <c r="F36" s="32">
        <v>239017</v>
      </c>
      <c r="G36" s="32">
        <v>451176</v>
      </c>
      <c r="H36" s="32">
        <v>229205</v>
      </c>
      <c r="I36" s="10">
        <v>292415.41099999996</v>
      </c>
      <c r="J36" s="32">
        <v>331103.70500000002</v>
      </c>
      <c r="K36" s="10">
        <v>190236.43</v>
      </c>
      <c r="L36" s="152">
        <v>76801.602000000057</v>
      </c>
      <c r="N36" s="92">
        <f t="shared" si="24"/>
        <v>6.5067469830019042E-4</v>
      </c>
      <c r="O36" s="16">
        <f t="shared" si="25"/>
        <v>3.1860714965397389E-4</v>
      </c>
      <c r="P36" s="16">
        <f t="shared" si="26"/>
        <v>2.8323786649802506E-4</v>
      </c>
      <c r="Q36" s="34">
        <f t="shared" si="27"/>
        <v>3.4967711809419806E-4</v>
      </c>
      <c r="R36" s="34">
        <f t="shared" si="28"/>
        <v>8.3620985580930925E-4</v>
      </c>
      <c r="S36" s="34">
        <f t="shared" si="29"/>
        <v>3.952387079876066E-4</v>
      </c>
      <c r="T36" s="34">
        <f t="shared" si="30"/>
        <v>4.1013077880014843E-4</v>
      </c>
      <c r="U36" s="34">
        <f t="shared" si="31"/>
        <v>4.9548067214467235E-4</v>
      </c>
      <c r="V36" s="16">
        <f t="shared" si="32"/>
        <v>2.3934241010775196E-4</v>
      </c>
      <c r="W36" s="75">
        <f t="shared" si="33"/>
        <v>9.3762087488080475E-5</v>
      </c>
      <c r="Y36" s="88">
        <f t="shared" si="34"/>
        <v>-0.5962834142755935</v>
      </c>
      <c r="Z36" s="93">
        <f t="shared" si="35"/>
        <v>-1.4558032261967148E-2</v>
      </c>
    </row>
    <row r="37" spans="1:27" ht="20.100000000000001" customHeight="1">
      <c r="A37" s="22"/>
      <c r="B37" t="s">
        <v>13</v>
      </c>
      <c r="C37" s="9">
        <v>2716697</v>
      </c>
      <c r="D37" s="32">
        <v>2538731</v>
      </c>
      <c r="E37" s="32">
        <v>3441297</v>
      </c>
      <c r="F37" s="32">
        <v>3002154</v>
      </c>
      <c r="G37" s="32">
        <v>2009575</v>
      </c>
      <c r="H37" s="32">
        <v>2068469</v>
      </c>
      <c r="I37" s="10">
        <v>2355704.2949999999</v>
      </c>
      <c r="J37" s="32">
        <v>2204281.5179999988</v>
      </c>
      <c r="K37" s="10">
        <v>2948910.4990000012</v>
      </c>
      <c r="L37" s="152">
        <v>4117417.143000002</v>
      </c>
      <c r="N37" s="92">
        <f t="shared" si="24"/>
        <v>5.2043880102576228E-3</v>
      </c>
      <c r="O37" s="16">
        <f t="shared" si="25"/>
        <v>4.3944619377505678E-3</v>
      </c>
      <c r="P37" s="16">
        <f t="shared" si="26"/>
        <v>5.5205973123056114E-3</v>
      </c>
      <c r="Q37" s="34">
        <f t="shared" si="27"/>
        <v>4.39209160350506E-3</v>
      </c>
      <c r="R37" s="34">
        <f t="shared" si="28"/>
        <v>3.7245474515222275E-3</v>
      </c>
      <c r="S37" s="34">
        <f t="shared" si="29"/>
        <v>3.5668463387466096E-3</v>
      </c>
      <c r="T37" s="34">
        <f t="shared" si="30"/>
        <v>3.3040216103083727E-3</v>
      </c>
      <c r="U37" s="34">
        <f t="shared" si="31"/>
        <v>3.2986006246433215E-3</v>
      </c>
      <c r="V37" s="16">
        <f t="shared" si="32"/>
        <v>3.7101166481241987E-3</v>
      </c>
      <c r="W37" s="75">
        <f t="shared" si="33"/>
        <v>5.0266871566935316E-3</v>
      </c>
      <c r="Y37" s="88">
        <f t="shared" si="34"/>
        <v>0.39625029121645117</v>
      </c>
      <c r="Z37" s="93">
        <f t="shared" si="35"/>
        <v>0.1316570508569333</v>
      </c>
    </row>
    <row r="38" spans="1:27" ht="20.100000000000001" customHeight="1">
      <c r="A38" s="22"/>
      <c r="B38" t="s">
        <v>16</v>
      </c>
      <c r="C38" s="9">
        <v>33688126</v>
      </c>
      <c r="D38" s="32">
        <v>30997965</v>
      </c>
      <c r="E38" s="32">
        <v>30882257</v>
      </c>
      <c r="F38" s="32">
        <v>32577228</v>
      </c>
      <c r="G38" s="32">
        <v>24438871</v>
      </c>
      <c r="H38" s="32">
        <v>24208796</v>
      </c>
      <c r="I38" s="10">
        <v>34218274.285999998</v>
      </c>
      <c r="J38" s="32">
        <v>33404735.827000018</v>
      </c>
      <c r="K38" s="10">
        <v>37368850.464000016</v>
      </c>
      <c r="L38" s="152">
        <v>34990038.000999987</v>
      </c>
      <c r="N38" s="92">
        <f t="shared" si="24"/>
        <v>6.4536486418046657E-2</v>
      </c>
      <c r="O38" s="16">
        <f t="shared" si="25"/>
        <v>5.3656483235216448E-2</v>
      </c>
      <c r="P38" s="16">
        <f t="shared" si="26"/>
        <v>4.9541932879414698E-2</v>
      </c>
      <c r="Q38" s="34">
        <f t="shared" si="27"/>
        <v>4.7659836758630621E-2</v>
      </c>
      <c r="R38" s="34">
        <f t="shared" si="28"/>
        <v>4.5295017454501811E-2</v>
      </c>
      <c r="S38" s="34">
        <f t="shared" si="29"/>
        <v>4.1745394965099096E-2</v>
      </c>
      <c r="T38" s="34">
        <f t="shared" si="30"/>
        <v>4.799325532851028E-2</v>
      </c>
      <c r="U38" s="34">
        <f t="shared" si="31"/>
        <v>4.9988570681736066E-2</v>
      </c>
      <c r="V38" s="16">
        <f t="shared" si="32"/>
        <v>4.7014921027533733E-2</v>
      </c>
      <c r="W38" s="75">
        <f t="shared" si="33"/>
        <v>4.2717064733376511E-2</v>
      </c>
      <c r="Y38" s="88">
        <f t="shared" si="34"/>
        <v>-6.3657630177618205E-2</v>
      </c>
      <c r="Z38" s="93">
        <f t="shared" si="35"/>
        <v>-0.42978562941572218</v>
      </c>
    </row>
    <row r="39" spans="1:27" ht="20.100000000000001" customHeight="1">
      <c r="A39" s="22"/>
      <c r="B39" t="s">
        <v>83</v>
      </c>
      <c r="C39" s="9">
        <v>1956143</v>
      </c>
      <c r="D39" s="32">
        <v>2271046</v>
      </c>
      <c r="E39" s="32">
        <v>3765263</v>
      </c>
      <c r="F39" s="32">
        <v>5572502</v>
      </c>
      <c r="G39" s="32">
        <v>5162818</v>
      </c>
      <c r="H39" s="32">
        <v>5179361</v>
      </c>
      <c r="I39" s="10">
        <v>6278210.2570000002</v>
      </c>
      <c r="J39" s="32">
        <v>7720794.9970000023</v>
      </c>
      <c r="K39" s="10">
        <v>11436975.712999998</v>
      </c>
      <c r="L39" s="152">
        <v>12450374.505000005</v>
      </c>
      <c r="N39" s="92">
        <f t="shared" si="24"/>
        <v>3.7473914741133728E-3</v>
      </c>
      <c r="O39" s="16">
        <f t="shared" si="25"/>
        <v>3.9311077880565823E-3</v>
      </c>
      <c r="P39" s="16">
        <f t="shared" si="26"/>
        <v>6.0403100336657266E-3</v>
      </c>
      <c r="Q39" s="34">
        <f t="shared" si="27"/>
        <v>8.1524596155677417E-3</v>
      </c>
      <c r="R39" s="34">
        <f t="shared" si="28"/>
        <v>9.5687698267410189E-3</v>
      </c>
      <c r="S39" s="34">
        <f t="shared" si="29"/>
        <v>8.9312360107388494E-3</v>
      </c>
      <c r="T39" s="34">
        <f t="shared" si="30"/>
        <v>8.8055798884501685E-3</v>
      </c>
      <c r="U39" s="34">
        <f t="shared" si="31"/>
        <v>1.1553796097222121E-2</v>
      </c>
      <c r="V39" s="16">
        <f t="shared" si="32"/>
        <v>1.4389217309708999E-2</v>
      </c>
      <c r="W39" s="75">
        <f t="shared" si="33"/>
        <v>1.5199853560309539E-2</v>
      </c>
      <c r="Y39" s="88">
        <f t="shared" si="34"/>
        <v>8.8607234764703835E-2</v>
      </c>
      <c r="Z39" s="93">
        <f t="shared" si="35"/>
        <v>8.1063625060054031E-2</v>
      </c>
    </row>
    <row r="40" spans="1:27" ht="20.100000000000001" customHeight="1">
      <c r="A40" s="22"/>
      <c r="B40" t="s">
        <v>9</v>
      </c>
      <c r="C40" s="9">
        <v>16722680</v>
      </c>
      <c r="D40" s="32">
        <v>20816001</v>
      </c>
      <c r="E40" s="32">
        <v>25150475</v>
      </c>
      <c r="F40" s="32">
        <v>23465572</v>
      </c>
      <c r="G40" s="32">
        <v>18127837</v>
      </c>
      <c r="H40" s="32">
        <v>23301790</v>
      </c>
      <c r="I40" s="10">
        <v>30103823.049999986</v>
      </c>
      <c r="J40" s="32">
        <v>26103843.399000011</v>
      </c>
      <c r="K40" s="10">
        <v>25171437.546000011</v>
      </c>
      <c r="L40" s="152">
        <v>25931845.901999999</v>
      </c>
      <c r="N40" s="92">
        <f t="shared" si="24"/>
        <v>3.2035709279089629E-2</v>
      </c>
      <c r="O40" s="16">
        <f t="shared" si="25"/>
        <v>3.6031830111452438E-2</v>
      </c>
      <c r="P40" s="16">
        <f t="shared" si="26"/>
        <v>4.0346893827591594E-2</v>
      </c>
      <c r="Q40" s="34">
        <f t="shared" si="27"/>
        <v>3.432966521792135E-2</v>
      </c>
      <c r="R40" s="34">
        <f t="shared" si="28"/>
        <v>3.3598143438269459E-2</v>
      </c>
      <c r="S40" s="34">
        <f t="shared" si="29"/>
        <v>4.0181363292242887E-2</v>
      </c>
      <c r="T40" s="34">
        <f t="shared" si="30"/>
        <v>4.2222481879925118E-2</v>
      </c>
      <c r="U40" s="34">
        <f t="shared" si="31"/>
        <v>3.9063138459582605E-2</v>
      </c>
      <c r="V40" s="16">
        <f t="shared" si="32"/>
        <v>3.1668973856040089E-2</v>
      </c>
      <c r="W40" s="75">
        <f t="shared" si="33"/>
        <v>3.1658506344577855E-2</v>
      </c>
      <c r="Y40" s="88">
        <f t="shared" si="34"/>
        <v>3.0209174768440029E-2</v>
      </c>
      <c r="Z40" s="93">
        <f t="shared" si="35"/>
        <v>-1.0467511462233792E-3</v>
      </c>
    </row>
    <row r="41" spans="1:27" ht="20.100000000000001" customHeight="1">
      <c r="A41" s="22"/>
      <c r="B41" t="s">
        <v>12</v>
      </c>
      <c r="C41" s="9">
        <v>18197563</v>
      </c>
      <c r="D41" s="32">
        <v>19595246</v>
      </c>
      <c r="E41" s="32">
        <v>19393201</v>
      </c>
      <c r="F41" s="32">
        <v>33026643</v>
      </c>
      <c r="G41" s="32">
        <v>27580400</v>
      </c>
      <c r="H41" s="32">
        <v>27639762</v>
      </c>
      <c r="I41" s="10">
        <v>34831699.83199998</v>
      </c>
      <c r="J41" s="32">
        <v>30934482.528999999</v>
      </c>
      <c r="K41" s="10">
        <v>31873480.165999975</v>
      </c>
      <c r="L41" s="152">
        <v>30933109.113999996</v>
      </c>
      <c r="N41" s="92">
        <f t="shared" si="24"/>
        <v>3.4861148922057827E-2</v>
      </c>
      <c r="O41" s="16">
        <f t="shared" si="25"/>
        <v>3.3918742359020732E-2</v>
      </c>
      <c r="P41" s="16">
        <f t="shared" si="26"/>
        <v>3.1110960000721385E-2</v>
      </c>
      <c r="Q41" s="34">
        <f t="shared" si="27"/>
        <v>4.8317321966914149E-2</v>
      </c>
      <c r="R41" s="34">
        <f t="shared" si="28"/>
        <v>5.1117529095437417E-2</v>
      </c>
      <c r="S41" s="34">
        <f t="shared" si="29"/>
        <v>4.7661716899565651E-2</v>
      </c>
      <c r="T41" s="34">
        <f t="shared" si="30"/>
        <v>4.8853622762827481E-2</v>
      </c>
      <c r="U41" s="34">
        <f t="shared" si="31"/>
        <v>4.6291956158921697E-2</v>
      </c>
      <c r="V41" s="16">
        <f t="shared" si="32"/>
        <v>4.0101023560272155E-2</v>
      </c>
      <c r="W41" s="75">
        <f t="shared" si="33"/>
        <v>3.7764223759619041E-2</v>
      </c>
      <c r="Y41" s="88">
        <f t="shared" si="34"/>
        <v>-2.950324367161794E-2</v>
      </c>
      <c r="Z41" s="93">
        <f t="shared" si="35"/>
        <v>-0.23367998006531138</v>
      </c>
    </row>
    <row r="42" spans="1:27" ht="20.100000000000001" customHeight="1">
      <c r="A42" s="22"/>
      <c r="B42" t="s">
        <v>11</v>
      </c>
      <c r="C42" s="9">
        <v>49142172</v>
      </c>
      <c r="D42" s="32">
        <v>53572253</v>
      </c>
      <c r="E42" s="32">
        <v>64496107</v>
      </c>
      <c r="F42" s="32">
        <v>76521569</v>
      </c>
      <c r="G42" s="32">
        <v>70400165</v>
      </c>
      <c r="H42" s="32">
        <v>78006716</v>
      </c>
      <c r="I42" s="10">
        <v>87521320.315000042</v>
      </c>
      <c r="J42" s="32">
        <v>68587510.242000073</v>
      </c>
      <c r="K42" s="10">
        <v>76659134.327000007</v>
      </c>
      <c r="L42" s="152">
        <v>76806911.18599996</v>
      </c>
      <c r="N42" s="92">
        <f t="shared" si="24"/>
        <v>9.4141868141650639E-2</v>
      </c>
      <c r="O42" s="16">
        <f t="shared" si="25"/>
        <v>9.2731851751147981E-2</v>
      </c>
      <c r="P42" s="16">
        <f t="shared" si="26"/>
        <v>0.10346594175346538</v>
      </c>
      <c r="Q42" s="34">
        <f t="shared" si="27"/>
        <v>0.11194953379871024</v>
      </c>
      <c r="R42" s="34">
        <f t="shared" si="28"/>
        <v>0.13047970597638522</v>
      </c>
      <c r="S42" s="34">
        <f t="shared" si="29"/>
        <v>0.13451396630176549</v>
      </c>
      <c r="T42" s="34">
        <f t="shared" si="30"/>
        <v>0.12275408857438168</v>
      </c>
      <c r="U42" s="34">
        <f t="shared" si="31"/>
        <v>0.10263789006962576</v>
      </c>
      <c r="V42" s="16">
        <f t="shared" si="32"/>
        <v>9.6447257586772847E-2</v>
      </c>
      <c r="W42" s="75">
        <f t="shared" si="33"/>
        <v>9.3768569128427168E-2</v>
      </c>
      <c r="Y42" s="88">
        <f t="shared" si="34"/>
        <v>1.9277136416593265E-3</v>
      </c>
      <c r="Z42" s="93">
        <f t="shared" si="35"/>
        <v>-0.26786884583456794</v>
      </c>
    </row>
    <row r="43" spans="1:27" ht="20.100000000000001" customHeight="1">
      <c r="A43" s="22"/>
      <c r="B43" t="s">
        <v>6</v>
      </c>
      <c r="C43" s="9">
        <v>226269998</v>
      </c>
      <c r="D43" s="32">
        <v>240023993</v>
      </c>
      <c r="E43" s="32">
        <v>256594413</v>
      </c>
      <c r="F43" s="32">
        <v>271544791</v>
      </c>
      <c r="G43" s="32">
        <v>201158193</v>
      </c>
      <c r="H43" s="32">
        <v>212648099</v>
      </c>
      <c r="I43" s="10">
        <v>252771416.632</v>
      </c>
      <c r="J43" s="32">
        <v>239174712.31799999</v>
      </c>
      <c r="K43" s="10">
        <v>291420970.27000022</v>
      </c>
      <c r="L43" s="152">
        <v>309245623.57600021</v>
      </c>
      <c r="N43" s="92">
        <f t="shared" si="24"/>
        <v>0.433466398598083</v>
      </c>
      <c r="O43" s="16">
        <f t="shared" si="25"/>
        <v>0.41547383373244695</v>
      </c>
      <c r="P43" s="16">
        <f t="shared" si="26"/>
        <v>0.41163387721560685</v>
      </c>
      <c r="Q43" s="34">
        <f t="shared" si="27"/>
        <v>0.39726462950489433</v>
      </c>
      <c r="R43" s="34">
        <f t="shared" si="28"/>
        <v>0.37282670967292408</v>
      </c>
      <c r="S43" s="34">
        <f t="shared" si="29"/>
        <v>0.36668816083759365</v>
      </c>
      <c r="T43" s="34">
        <f t="shared" si="30"/>
        <v>0.35452761401039484</v>
      </c>
      <c r="U43" s="34">
        <f t="shared" si="31"/>
        <v>0.3579133831176286</v>
      </c>
      <c r="V43" s="16">
        <f t="shared" si="32"/>
        <v>0.36664584895943109</v>
      </c>
      <c r="W43" s="75">
        <f t="shared" si="33"/>
        <v>0.37753789579856567</v>
      </c>
      <c r="Y43" s="88">
        <f t="shared" si="34"/>
        <v>6.1164621370540129E-2</v>
      </c>
      <c r="Z43" s="93">
        <f t="shared" si="35"/>
        <v>1.0892046839134584</v>
      </c>
    </row>
    <row r="44" spans="1:27" ht="20.100000000000001" customHeight="1" thickBot="1">
      <c r="A44" s="22"/>
      <c r="B44" t="s">
        <v>7</v>
      </c>
      <c r="C44" s="29">
        <v>3893747</v>
      </c>
      <c r="D44" s="41">
        <v>5074930</v>
      </c>
      <c r="E44" s="41">
        <v>7528183</v>
      </c>
      <c r="F44" s="32">
        <v>6090350</v>
      </c>
      <c r="G44" s="32">
        <v>2918595</v>
      </c>
      <c r="H44" s="32">
        <v>2795978</v>
      </c>
      <c r="I44" s="30">
        <v>4266419.2560000001</v>
      </c>
      <c r="J44" s="41">
        <v>4867738.8849999988</v>
      </c>
      <c r="K44" s="30">
        <v>7104334.032999997</v>
      </c>
      <c r="L44" s="152">
        <v>9207292.6480000038</v>
      </c>
      <c r="N44" s="92">
        <f t="shared" si="24"/>
        <v>7.4592677069899921E-3</v>
      </c>
      <c r="O44" s="16">
        <f t="shared" si="25"/>
        <v>8.7845410647085058E-3</v>
      </c>
      <c r="P44" s="16">
        <f t="shared" si="26"/>
        <v>1.2076861379981093E-2</v>
      </c>
      <c r="Q44" s="34">
        <f t="shared" si="27"/>
        <v>8.9100609420459595E-3</v>
      </c>
      <c r="R44" s="34">
        <f t="shared" si="28"/>
        <v>5.4093256381451378E-3</v>
      </c>
      <c r="S44" s="34">
        <f t="shared" si="29"/>
        <v>4.8213552596224878E-3</v>
      </c>
      <c r="T44" s="34">
        <f t="shared" si="30"/>
        <v>5.9839180369027477E-3</v>
      </c>
      <c r="U44" s="34">
        <f t="shared" si="31"/>
        <v>7.2843356874081411E-3</v>
      </c>
      <c r="V44" s="16">
        <f t="shared" si="32"/>
        <v>8.9381851292559718E-3</v>
      </c>
      <c r="W44" s="75">
        <f t="shared" si="33"/>
        <v>1.124058556474038E-2</v>
      </c>
      <c r="Y44" s="88">
        <f t="shared" si="34"/>
        <v>0.29601066127122622</v>
      </c>
      <c r="Z44" s="93">
        <f t="shared" si="35"/>
        <v>0.23024004354844085</v>
      </c>
    </row>
    <row r="45" spans="1:27" ht="20.100000000000001" customHeight="1" thickBot="1">
      <c r="A45" s="5" t="s">
        <v>45</v>
      </c>
      <c r="B45" s="6"/>
      <c r="C45" s="12">
        <f t="shared" ref="C45:K45" si="36">C46+C47</f>
        <v>325024547</v>
      </c>
      <c r="D45" s="33">
        <f t="shared" si="36"/>
        <v>351799728</v>
      </c>
      <c r="E45" s="33">
        <f t="shared" si="36"/>
        <v>352436393</v>
      </c>
      <c r="F45" s="33">
        <f t="shared" si="36"/>
        <v>368451115</v>
      </c>
      <c r="G45" s="33">
        <f t="shared" si="36"/>
        <v>278787577</v>
      </c>
      <c r="H45" s="33">
        <f t="shared" si="36"/>
        <v>267898460</v>
      </c>
      <c r="I45" s="33">
        <f t="shared" si="36"/>
        <v>380371282.83200061</v>
      </c>
      <c r="J45" s="33">
        <f t="shared" si="36"/>
        <v>387954857.02999902</v>
      </c>
      <c r="K45" s="13">
        <f t="shared" si="36"/>
        <v>407863612.79100031</v>
      </c>
      <c r="L45" s="151">
        <f>SUM(L46:L47)</f>
        <v>383279102.93200064</v>
      </c>
      <c r="N45" s="18">
        <f t="shared" ref="N45:W45" si="37">C45/C48</f>
        <v>0.38372450001486852</v>
      </c>
      <c r="O45" s="19">
        <f t="shared" si="37"/>
        <v>0.37847820922881786</v>
      </c>
      <c r="P45" s="19">
        <f t="shared" si="37"/>
        <v>0.36117971968850626</v>
      </c>
      <c r="Q45" s="19">
        <f t="shared" si="37"/>
        <v>0.35024289573124689</v>
      </c>
      <c r="R45" s="19">
        <f t="shared" si="37"/>
        <v>0.34067602848309508</v>
      </c>
      <c r="S45" s="19">
        <f t="shared" si="37"/>
        <v>0.31598736867025334</v>
      </c>
      <c r="T45" s="19">
        <f t="shared" si="37"/>
        <v>0.34789456633636995</v>
      </c>
      <c r="U45" s="19">
        <f t="shared" si="37"/>
        <v>0.36731111790075932</v>
      </c>
      <c r="V45" s="19">
        <f t="shared" si="37"/>
        <v>0.33912523278017559</v>
      </c>
      <c r="W45" s="191">
        <f t="shared" si="37"/>
        <v>0.31876422622020667</v>
      </c>
      <c r="Y45" s="98">
        <f t="shared" si="34"/>
        <v>-6.0276300920223048E-2</v>
      </c>
      <c r="Z45" s="97">
        <f t="shared" si="35"/>
        <v>-2.0361006559968917</v>
      </c>
    </row>
    <row r="46" spans="1:27" ht="20.100000000000001" customHeight="1">
      <c r="A46" s="22"/>
      <c r="B46" t="s">
        <v>4</v>
      </c>
      <c r="C46" s="9">
        <v>4542070</v>
      </c>
      <c r="D46" s="32">
        <v>4503829</v>
      </c>
      <c r="E46" s="32">
        <v>5520666</v>
      </c>
      <c r="F46" s="32">
        <v>9493645</v>
      </c>
      <c r="G46" s="32">
        <v>9166095</v>
      </c>
      <c r="H46" s="32">
        <v>10918296</v>
      </c>
      <c r="I46" s="32">
        <v>14606381.503999999</v>
      </c>
      <c r="J46" s="32">
        <v>16957107.423000008</v>
      </c>
      <c r="K46" s="10">
        <v>19099913.626999997</v>
      </c>
      <c r="L46" s="152">
        <v>19315060.854999989</v>
      </c>
      <c r="N46" s="92">
        <f t="shared" ref="N46:W46" si="38">C46/C45</f>
        <v>1.3974544513402552E-2</v>
      </c>
      <c r="O46" s="34">
        <f t="shared" si="38"/>
        <v>1.2802252649837182E-2</v>
      </c>
      <c r="P46" s="34">
        <f t="shared" si="38"/>
        <v>1.5664290378774818E-2</v>
      </c>
      <c r="Q46" s="34">
        <f t="shared" si="38"/>
        <v>2.5766362520032001E-2</v>
      </c>
      <c r="R46" s="34">
        <f t="shared" si="38"/>
        <v>3.2878419830019899E-2</v>
      </c>
      <c r="S46" s="34">
        <f t="shared" si="38"/>
        <v>4.0755351859805389E-2</v>
      </c>
      <c r="T46" s="34">
        <f t="shared" si="38"/>
        <v>3.8400326636780384E-2</v>
      </c>
      <c r="U46" s="34">
        <f t="shared" si="38"/>
        <v>4.3708970556047923E-2</v>
      </c>
      <c r="V46" s="16">
        <f t="shared" si="38"/>
        <v>4.6829167957150614E-2</v>
      </c>
      <c r="W46" s="75">
        <f t="shared" si="38"/>
        <v>5.0394244578543503E-2</v>
      </c>
      <c r="Y46" s="88">
        <f t="shared" si="34"/>
        <v>1.1264303713701433E-2</v>
      </c>
      <c r="Z46" s="93">
        <f t="shared" si="35"/>
        <v>0.35650766213928886</v>
      </c>
    </row>
    <row r="47" spans="1:27" ht="20.100000000000001" customHeight="1" thickBot="1">
      <c r="A47" s="22"/>
      <c r="B47" t="s">
        <v>3</v>
      </c>
      <c r="C47" s="29">
        <v>320482477</v>
      </c>
      <c r="D47" s="32">
        <v>347295899</v>
      </c>
      <c r="E47" s="32">
        <v>346915727</v>
      </c>
      <c r="F47" s="32">
        <v>358957470</v>
      </c>
      <c r="G47" s="32">
        <v>269621482</v>
      </c>
      <c r="H47" s="32">
        <v>256980164</v>
      </c>
      <c r="I47" s="32">
        <v>365764901.32800061</v>
      </c>
      <c r="J47" s="32">
        <v>370997749.60699898</v>
      </c>
      <c r="K47" s="30">
        <v>388763699.16400033</v>
      </c>
      <c r="L47" s="152">
        <v>363964042.07700062</v>
      </c>
      <c r="N47" s="92">
        <f t="shared" ref="N47:W47" si="39">C47/C45</f>
        <v>0.98602545548659748</v>
      </c>
      <c r="O47" s="34">
        <f t="shared" si="39"/>
        <v>0.98719774735016286</v>
      </c>
      <c r="P47" s="34">
        <f t="shared" si="39"/>
        <v>0.98433570962122519</v>
      </c>
      <c r="Q47" s="34">
        <f t="shared" si="39"/>
        <v>0.97423363747996805</v>
      </c>
      <c r="R47" s="34">
        <f t="shared" si="39"/>
        <v>0.96712158016998007</v>
      </c>
      <c r="S47" s="34">
        <f t="shared" si="39"/>
        <v>0.95924464814019461</v>
      </c>
      <c r="T47" s="34">
        <f t="shared" si="39"/>
        <v>0.96159967336321961</v>
      </c>
      <c r="U47" s="34">
        <f t="shared" si="39"/>
        <v>0.95629102944395206</v>
      </c>
      <c r="V47" s="77">
        <f t="shared" si="39"/>
        <v>0.95317083204284947</v>
      </c>
      <c r="W47" s="193">
        <f t="shared" si="39"/>
        <v>0.94960575542145642</v>
      </c>
      <c r="Y47" s="88">
        <f t="shared" si="34"/>
        <v>-6.3791082192933751E-2</v>
      </c>
      <c r="Z47" s="93">
        <f t="shared" si="35"/>
        <v>-0.35650766213930485</v>
      </c>
      <c r="AA47" s="157"/>
    </row>
    <row r="48" spans="1:27" ht="20.100000000000001" customHeight="1" thickBot="1">
      <c r="A48" s="71" t="s">
        <v>5</v>
      </c>
      <c r="B48" s="96"/>
      <c r="C48" s="80">
        <f t="shared" ref="C48:L48" si="40">C31+C45</f>
        <v>847025788</v>
      </c>
      <c r="D48" s="81">
        <f t="shared" si="40"/>
        <v>929511183</v>
      </c>
      <c r="E48" s="81">
        <f t="shared" si="40"/>
        <v>975792310</v>
      </c>
      <c r="F48" s="81">
        <f t="shared" si="40"/>
        <v>1051987405</v>
      </c>
      <c r="G48" s="81">
        <f t="shared" si="40"/>
        <v>818336348</v>
      </c>
      <c r="H48" s="81">
        <f t="shared" si="40"/>
        <v>847813826</v>
      </c>
      <c r="I48" s="81">
        <f t="shared" si="40"/>
        <v>1093352180.9140007</v>
      </c>
      <c r="J48" s="81">
        <f t="shared" si="40"/>
        <v>1056202325.8299991</v>
      </c>
      <c r="K48" s="81">
        <f t="shared" si="40"/>
        <v>1202693204.0630007</v>
      </c>
      <c r="L48" s="357">
        <f t="shared" si="40"/>
        <v>1202390580.2630005</v>
      </c>
      <c r="N48" s="85">
        <f t="shared" ref="N48:U48" si="41">N31+N45</f>
        <v>1</v>
      </c>
      <c r="O48" s="82">
        <f t="shared" si="41"/>
        <v>1</v>
      </c>
      <c r="P48" s="82">
        <f t="shared" si="41"/>
        <v>1</v>
      </c>
      <c r="Q48" s="82">
        <f t="shared" si="41"/>
        <v>1</v>
      </c>
      <c r="R48" s="82">
        <f t="shared" si="41"/>
        <v>1</v>
      </c>
      <c r="S48" s="82">
        <f t="shared" si="41"/>
        <v>1</v>
      </c>
      <c r="T48" s="82">
        <f t="shared" si="41"/>
        <v>1</v>
      </c>
      <c r="U48" s="82">
        <f t="shared" si="41"/>
        <v>1</v>
      </c>
      <c r="V48" s="82">
        <f t="shared" ref="V48:W48" si="42">V31+V45</f>
        <v>1</v>
      </c>
      <c r="W48" s="295">
        <f t="shared" si="42"/>
        <v>1</v>
      </c>
      <c r="Y48" s="341">
        <f t="shared" si="34"/>
        <v>-2.5162177600892004E-4</v>
      </c>
      <c r="Z48" s="342">
        <f t="shared" si="35"/>
        <v>0</v>
      </c>
    </row>
    <row r="49" spans="1:14" ht="15" customHeight="1"/>
    <row r="50" spans="1:14" ht="15" customHeight="1"/>
    <row r="51" spans="1:14" ht="15" customHeight="1">
      <c r="A51" s="1" t="s">
        <v>26</v>
      </c>
      <c r="N51" s="1" t="str">
        <f>Y3</f>
        <v>VARIAÇÃO (JAN-DEZ)</v>
      </c>
    </row>
    <row r="52" spans="1:14" ht="15" customHeight="1" thickBot="1"/>
    <row r="53" spans="1:14" ht="24" customHeight="1">
      <c r="A53" s="378" t="s">
        <v>28</v>
      </c>
      <c r="B53" s="379"/>
      <c r="C53" s="382">
        <v>2016</v>
      </c>
      <c r="D53" s="376">
        <v>2017</v>
      </c>
      <c r="E53" s="376">
        <v>2018</v>
      </c>
      <c r="F53" s="376">
        <v>2019</v>
      </c>
      <c r="G53" s="376">
        <v>2020</v>
      </c>
      <c r="H53" s="376">
        <v>2021</v>
      </c>
      <c r="I53" s="376">
        <v>2022</v>
      </c>
      <c r="J53" s="376">
        <v>2023</v>
      </c>
      <c r="K53" s="376">
        <v>2024</v>
      </c>
      <c r="L53" s="429">
        <v>2025</v>
      </c>
      <c r="N53" s="452" t="s">
        <v>96</v>
      </c>
    </row>
    <row r="54" spans="1:14" ht="20.100000000000001" customHeight="1" thickBot="1">
      <c r="A54" s="380"/>
      <c r="B54" s="381"/>
      <c r="C54" s="383">
        <v>2016</v>
      </c>
      <c r="D54" s="377">
        <v>2017</v>
      </c>
      <c r="E54" s="377">
        <v>2018</v>
      </c>
      <c r="F54" s="377"/>
      <c r="G54" s="377"/>
      <c r="H54" s="434"/>
      <c r="I54" s="434"/>
      <c r="J54" s="377"/>
      <c r="K54" s="377"/>
      <c r="L54" s="430"/>
      <c r="N54" s="453"/>
    </row>
    <row r="55" spans="1:14" ht="20.100000000000001" customHeight="1" thickBot="1">
      <c r="A55" s="3" t="s">
        <v>2</v>
      </c>
      <c r="B55" s="4"/>
      <c r="C55" s="106">
        <f>C31/C7</f>
        <v>4.7568308475336547</v>
      </c>
      <c r="D55" s="107">
        <f t="shared" ref="D55:E55" si="43">D31/D7</f>
        <v>5.141440611815919</v>
      </c>
      <c r="E55" s="107">
        <f t="shared" si="43"/>
        <v>5.4155944930994329</v>
      </c>
      <c r="F55" s="107">
        <f t="shared" ref="F55:H55" si="44">F31/F7</f>
        <v>5.4857998961083991</v>
      </c>
      <c r="G55" s="107">
        <f t="shared" si="44"/>
        <v>4.8001473258470018</v>
      </c>
      <c r="H55" s="107">
        <f t="shared" si="44"/>
        <v>4.927343918472844</v>
      </c>
      <c r="I55" s="107">
        <f t="shared" ref="I55" si="45">I31/I7</f>
        <v>5.7101078473977882</v>
      </c>
      <c r="J55" s="107">
        <f t="shared" ref="J55:K55" si="46">J31/J7</f>
        <v>6.8419952840184708</v>
      </c>
      <c r="K55" s="107">
        <f t="shared" si="46"/>
        <v>7.6015271333613317</v>
      </c>
      <c r="L55" s="161">
        <f t="shared" ref="L55" si="47">L31/L7</f>
        <v>7.8269744712880733</v>
      </c>
      <c r="N55" s="150">
        <f>(L55-K55)/K55</f>
        <v>2.9658163941467211E-2</v>
      </c>
    </row>
    <row r="56" spans="1:14" ht="20.100000000000001" customHeight="1">
      <c r="A56" s="22"/>
      <c r="B56" t="s">
        <v>10</v>
      </c>
      <c r="C56" s="111">
        <f t="shared" ref="C56:E56" si="48">C32/C8</f>
        <v>4.4284265812641523</v>
      </c>
      <c r="D56" s="112">
        <f t="shared" si="48"/>
        <v>4.6757027816022907</v>
      </c>
      <c r="E56" s="112">
        <f t="shared" si="48"/>
        <v>4.7856998097440906</v>
      </c>
      <c r="F56" s="112">
        <f t="shared" ref="F56:H56" si="49">F32/F8</f>
        <v>4.8555469169707486</v>
      </c>
      <c r="G56" s="112">
        <f t="shared" si="49"/>
        <v>4.1952809075036406</v>
      </c>
      <c r="H56" s="112">
        <f t="shared" si="49"/>
        <v>4.2433703704684378</v>
      </c>
      <c r="I56" s="112">
        <f t="shared" ref="I56" si="50">I32/I8</f>
        <v>4.9558016265683857</v>
      </c>
      <c r="J56" s="112">
        <f t="shared" ref="J56:K56" si="51">J32/J8</f>
        <v>6.2605479956287287</v>
      </c>
      <c r="K56" s="154">
        <f t="shared" si="51"/>
        <v>7.151466371235677</v>
      </c>
      <c r="L56" s="162">
        <f t="shared" ref="L56" si="52">L32/L8</f>
        <v>7.0866033578319287</v>
      </c>
      <c r="N56" s="91">
        <f t="shared" ref="N56:N72" si="53">(L56-K56)/K56</f>
        <v>-9.0698900108986697E-3</v>
      </c>
    </row>
    <row r="57" spans="1:14" ht="20.100000000000001" customHeight="1">
      <c r="A57" s="22"/>
      <c r="B57" t="s">
        <v>17</v>
      </c>
      <c r="C57" s="111">
        <f t="shared" ref="C57:E57" si="54">C33/C9</f>
        <v>4.5605208350719852</v>
      </c>
      <c r="D57" s="112">
        <f t="shared" si="54"/>
        <v>5.2979740105632986</v>
      </c>
      <c r="E57" s="112">
        <f t="shared" si="54"/>
        <v>5.4536789402752657</v>
      </c>
      <c r="F57" s="112">
        <f t="shared" ref="F57:H57" si="55">F33/F9</f>
        <v>6.4971067216215594</v>
      </c>
      <c r="G57" s="112">
        <f t="shared" si="55"/>
        <v>6.2842852685277233</v>
      </c>
      <c r="H57" s="112">
        <f t="shared" si="55"/>
        <v>6.1706281691180669</v>
      </c>
      <c r="I57" s="112">
        <f t="shared" ref="I57" si="56">I33/I9</f>
        <v>6.4973381136516357</v>
      </c>
      <c r="J57" s="112">
        <f t="shared" ref="J57:L57" si="57">J33/J9</f>
        <v>7.2356718054035953</v>
      </c>
      <c r="K57" s="154">
        <f t="shared" si="57"/>
        <v>8.9880518970834924</v>
      </c>
      <c r="L57" s="162">
        <f t="shared" si="57"/>
        <v>10.527237131424666</v>
      </c>
      <c r="N57" s="91">
        <f t="shared" si="53"/>
        <v>0.17124792468550606</v>
      </c>
    </row>
    <row r="58" spans="1:14" ht="20.100000000000001" customHeight="1">
      <c r="A58" s="22"/>
      <c r="B58" t="s">
        <v>14</v>
      </c>
      <c r="C58" s="111">
        <f t="shared" ref="C58:E58" si="58">C34/C10</f>
        <v>7.1257603596772681</v>
      </c>
      <c r="D58" s="112">
        <f t="shared" si="58"/>
        <v>7.7304464647275752</v>
      </c>
      <c r="E58" s="112">
        <f t="shared" si="58"/>
        <v>8.490370157118889</v>
      </c>
      <c r="F58" s="112">
        <f t="shared" ref="F58:H58" si="59">F34/F10</f>
        <v>9.6136950596966457</v>
      </c>
      <c r="G58" s="112">
        <f t="shared" si="59"/>
        <v>8.2429188369614383</v>
      </c>
      <c r="H58" s="112">
        <f t="shared" si="59"/>
        <v>8.2317228300198551</v>
      </c>
      <c r="I58" s="112">
        <f t="shared" ref="I58" si="60">I34/I10</f>
        <v>9.3626460835995466</v>
      </c>
      <c r="J58" s="112">
        <f t="shared" ref="J58:L58" si="61">J34/J10</f>
        <v>10.420396708215904</v>
      </c>
      <c r="K58" s="154">
        <f t="shared" si="61"/>
        <v>11.068517317739877</v>
      </c>
      <c r="L58" s="162">
        <f t="shared" si="61"/>
        <v>11.180646587881908</v>
      </c>
      <c r="N58" s="91">
        <f t="shared" si="53"/>
        <v>1.0130468871591105E-2</v>
      </c>
    </row>
    <row r="59" spans="1:14" ht="20.100000000000001" customHeight="1">
      <c r="A59" s="22"/>
      <c r="B59" t="s">
        <v>8</v>
      </c>
      <c r="C59" s="111">
        <f t="shared" ref="C59:E59" si="62">C35/C11</f>
        <v>3.5011749527715064</v>
      </c>
      <c r="D59" s="112">
        <f t="shared" si="62"/>
        <v>2.6659959758551306</v>
      </c>
      <c r="E59" s="112">
        <f t="shared" si="62"/>
        <v>2.6054427545742298</v>
      </c>
      <c r="F59" s="112">
        <f t="shared" ref="F59:G59" si="63">F35/F11</f>
        <v>2.2210337066591532</v>
      </c>
      <c r="G59" s="112">
        <f t="shared" si="63"/>
        <v>2.3463848720800891</v>
      </c>
      <c r="H59" s="112"/>
      <c r="I59" s="112"/>
      <c r="J59" s="112"/>
      <c r="K59" s="154"/>
      <c r="L59" s="162"/>
      <c r="N59" s="91"/>
    </row>
    <row r="60" spans="1:14" ht="20.100000000000001" customHeight="1">
      <c r="A60" s="22"/>
      <c r="B60" t="s">
        <v>15</v>
      </c>
      <c r="C60" s="111">
        <f t="shared" ref="C60:E60" si="64">C36/C12</f>
        <v>10.028136994390316</v>
      </c>
      <c r="D60" s="112">
        <f t="shared" si="64"/>
        <v>6.7565890903751562</v>
      </c>
      <c r="E60" s="112">
        <f t="shared" si="64"/>
        <v>7.4121746431570106</v>
      </c>
      <c r="F60" s="112">
        <f t="shared" ref="F60:H60" si="65">F36/F12</f>
        <v>8.079265819361817</v>
      </c>
      <c r="G60" s="112">
        <f t="shared" si="65"/>
        <v>8.3333518036238718</v>
      </c>
      <c r="H60" s="112">
        <f t="shared" si="65"/>
        <v>7.0151195176445382</v>
      </c>
      <c r="I60" s="112">
        <f t="shared" ref="I60" si="66">I36/I12</f>
        <v>8.2563273550490219</v>
      </c>
      <c r="J60" s="112">
        <f t="shared" ref="J60:L60" si="67">J36/J12</f>
        <v>9.4803987861789381</v>
      </c>
      <c r="K60" s="154">
        <f t="shared" si="67"/>
        <v>10.243158979729053</v>
      </c>
      <c r="L60" s="162">
        <f t="shared" si="67"/>
        <v>11.181679724062873</v>
      </c>
      <c r="N60" s="91">
        <f t="shared" si="53"/>
        <v>9.1624150927573048E-2</v>
      </c>
    </row>
    <row r="61" spans="1:14" ht="20.100000000000001" customHeight="1">
      <c r="A61" s="22"/>
      <c r="B61" t="s">
        <v>13</v>
      </c>
      <c r="C61" s="111">
        <f t="shared" ref="C61:E61" si="68">C37/C13</f>
        <v>2.5565231547833585</v>
      </c>
      <c r="D61" s="112">
        <f t="shared" si="68"/>
        <v>3.3287498623254157</v>
      </c>
      <c r="E61" s="112">
        <f t="shared" si="68"/>
        <v>3.2278217788349703</v>
      </c>
      <c r="F61" s="112">
        <f t="shared" ref="F61:H61" si="69">F37/F13</f>
        <v>3.3963630686523398</v>
      </c>
      <c r="G61" s="112">
        <f t="shared" si="69"/>
        <v>3.9662012137958258</v>
      </c>
      <c r="H61" s="112">
        <f t="shared" si="69"/>
        <v>5.4860148948133372</v>
      </c>
      <c r="I61" s="112">
        <f t="shared" ref="I61" si="70">I37/I13</f>
        <v>7.8619032430587152</v>
      </c>
      <c r="J61" s="112">
        <f t="shared" ref="J61:L61" si="71">J37/J13</f>
        <v>8.6951432635973376</v>
      </c>
      <c r="K61" s="154">
        <f t="shared" si="71"/>
        <v>10.590077677327324</v>
      </c>
      <c r="L61" s="162">
        <f t="shared" si="71"/>
        <v>11.934146679500987</v>
      </c>
      <c r="N61" s="91">
        <f t="shared" si="53"/>
        <v>0.12691776615116135</v>
      </c>
    </row>
    <row r="62" spans="1:14" ht="20.100000000000001" customHeight="1">
      <c r="A62" s="22"/>
      <c r="B62" t="s">
        <v>16</v>
      </c>
      <c r="C62" s="111">
        <f t="shared" ref="C62:E62" si="72">C38/C14</f>
        <v>5.3955760221934037</v>
      </c>
      <c r="D62" s="112">
        <f t="shared" si="72"/>
        <v>5.1799325929553977</v>
      </c>
      <c r="E62" s="112">
        <f t="shared" si="72"/>
        <v>4.7635860641355796</v>
      </c>
      <c r="F62" s="112">
        <f t="shared" ref="F62:H62" si="73">F38/F14</f>
        <v>4.9454734137691387</v>
      </c>
      <c r="G62" s="112">
        <f t="shared" si="73"/>
        <v>4.481723753518013</v>
      </c>
      <c r="H62" s="112">
        <f t="shared" si="73"/>
        <v>4.4946541404210185</v>
      </c>
      <c r="I62" s="112">
        <f t="shared" ref="I62" si="74">I38/I14</f>
        <v>5.5850204757747832</v>
      </c>
      <c r="J62" s="112">
        <f t="shared" ref="J62:L62" si="75">J38/J14</f>
        <v>7.3305123409346979</v>
      </c>
      <c r="K62" s="154">
        <f t="shared" si="75"/>
        <v>8.2879047767211969</v>
      </c>
      <c r="L62" s="162">
        <f t="shared" si="75"/>
        <v>8.1341683203723978</v>
      </c>
      <c r="N62" s="91">
        <f t="shared" si="53"/>
        <v>-1.8549495981253203E-2</v>
      </c>
    </row>
    <row r="63" spans="1:14" ht="20.100000000000001" customHeight="1">
      <c r="A63" s="22"/>
      <c r="B63" t="s">
        <v>83</v>
      </c>
      <c r="C63" s="111">
        <f t="shared" ref="C63:E63" si="76">C39/C15</f>
        <v>5.2504744138606689</v>
      </c>
      <c r="D63" s="112">
        <f t="shared" si="76"/>
        <v>5.4676832997077218</v>
      </c>
      <c r="E63" s="112">
        <f t="shared" si="76"/>
        <v>4.886341132332082</v>
      </c>
      <c r="F63" s="112">
        <f t="shared" ref="F63:H63" si="77">F39/F15</f>
        <v>6.1665436493752672</v>
      </c>
      <c r="G63" s="112">
        <f t="shared" si="77"/>
        <v>6.0691196351111474</v>
      </c>
      <c r="H63" s="112">
        <f t="shared" si="77"/>
        <v>5.1573648389618274</v>
      </c>
      <c r="I63" s="112">
        <f t="shared" ref="I63" si="78">I39/I15</f>
        <v>5.157165094533827</v>
      </c>
      <c r="J63" s="112">
        <f t="shared" ref="J63:L63" si="79">J39/J15</f>
        <v>5.7371582047961969</v>
      </c>
      <c r="K63" s="154">
        <f t="shared" si="79"/>
        <v>8.0049045868290243</v>
      </c>
      <c r="L63" s="162">
        <f t="shared" si="79"/>
        <v>7.4368166766705013</v>
      </c>
      <c r="N63" s="91">
        <f t="shared" si="53"/>
        <v>-7.0967480498547592E-2</v>
      </c>
    </row>
    <row r="64" spans="1:14" ht="20.100000000000001" customHeight="1">
      <c r="A64" s="22"/>
      <c r="B64" t="s">
        <v>9</v>
      </c>
      <c r="C64" s="111">
        <f t="shared" ref="C64:E64" si="80">C40/C16</f>
        <v>4.2926865832174128</v>
      </c>
      <c r="D64" s="112">
        <f t="shared" si="80"/>
        <v>4.3303679938888893</v>
      </c>
      <c r="E64" s="112">
        <f t="shared" si="80"/>
        <v>4.5876927752226218</v>
      </c>
      <c r="F64" s="112">
        <f t="shared" ref="F64:H64" si="81">F40/F16</f>
        <v>4.4357436801881249</v>
      </c>
      <c r="G64" s="112">
        <f t="shared" si="81"/>
        <v>3.9297965280126252</v>
      </c>
      <c r="H64" s="112">
        <f t="shared" si="81"/>
        <v>4.5109499253330583</v>
      </c>
      <c r="I64" s="112">
        <f t="shared" ref="I64" si="82">I40/I16</f>
        <v>5.3887645360059153</v>
      </c>
      <c r="J64" s="112">
        <f t="shared" ref="J64:L64" si="83">J40/J16</f>
        <v>5.8391527150235536</v>
      </c>
      <c r="K64" s="154">
        <f t="shared" si="83"/>
        <v>6.1289336447579439</v>
      </c>
      <c r="L64" s="162">
        <f t="shared" si="83"/>
        <v>6.2621415717475521</v>
      </c>
      <c r="N64" s="91">
        <f t="shared" si="53"/>
        <v>2.1734274624353383E-2</v>
      </c>
    </row>
    <row r="65" spans="1:42" ht="20.25" customHeight="1">
      <c r="A65" s="22"/>
      <c r="B65" t="s">
        <v>12</v>
      </c>
      <c r="C65" s="111">
        <f t="shared" ref="C65:E65" si="84">C41/C17</f>
        <v>3.7556244912717505</v>
      </c>
      <c r="D65" s="112">
        <f t="shared" si="84"/>
        <v>3.7671936249771703</v>
      </c>
      <c r="E65" s="112">
        <f t="shared" si="84"/>
        <v>3.7531063004621421</v>
      </c>
      <c r="F65" s="112">
        <f t="shared" ref="F65:H65" si="85">F41/F17</f>
        <v>3.227103290015922</v>
      </c>
      <c r="G65" s="112">
        <f t="shared" si="85"/>
        <v>3.0572923623670283</v>
      </c>
      <c r="H65" s="112">
        <f t="shared" si="85"/>
        <v>3.1149493838906142</v>
      </c>
      <c r="I65" s="112">
        <f t="shared" ref="I65" si="86">I41/I17</f>
        <v>3.7097665558336281</v>
      </c>
      <c r="J65" s="112">
        <f t="shared" ref="J65:L65" si="87">J41/J17</f>
        <v>4.3180537230187186</v>
      </c>
      <c r="K65" s="154">
        <f t="shared" si="87"/>
        <v>4.7762088112169616</v>
      </c>
      <c r="L65" s="162">
        <f t="shared" si="87"/>
        <v>5.3167758482751299</v>
      </c>
      <c r="N65" s="91">
        <f t="shared" si="53"/>
        <v>0.11317910468835506</v>
      </c>
    </row>
    <row r="66" spans="1:42" ht="20.100000000000001" customHeight="1">
      <c r="A66" s="22"/>
      <c r="B66" t="s">
        <v>11</v>
      </c>
      <c r="C66" s="111">
        <f t="shared" ref="C66:E66" si="88">C42/C18</f>
        <v>3.4995901302247181</v>
      </c>
      <c r="D66" s="112">
        <f t="shared" si="88"/>
        <v>3.6172306493557351</v>
      </c>
      <c r="E66" s="112">
        <f t="shared" si="88"/>
        <v>3.6593951137034177</v>
      </c>
      <c r="F66" s="112">
        <f t="shared" ref="F66:H66" si="89">F42/F18</f>
        <v>3.8105394511720654</v>
      </c>
      <c r="G66" s="112">
        <f t="shared" si="89"/>
        <v>3.4404899265721021</v>
      </c>
      <c r="H66" s="112">
        <f t="shared" si="89"/>
        <v>3.5800973454808123</v>
      </c>
      <c r="I66" s="112">
        <f t="shared" ref="I66" si="90">I42/I18</f>
        <v>4.0325419991111353</v>
      </c>
      <c r="J66" s="112">
        <f t="shared" ref="J66:L66" si="91">J42/J18</f>
        <v>4.5499252800154517</v>
      </c>
      <c r="K66" s="154">
        <f t="shared" si="91"/>
        <v>4.939384108151696</v>
      </c>
      <c r="L66" s="162">
        <f t="shared" si="91"/>
        <v>5.0254708594740851</v>
      </c>
      <c r="N66" s="91">
        <f t="shared" si="53"/>
        <v>1.7428640785460699E-2</v>
      </c>
    </row>
    <row r="67" spans="1:42" s="1" customFormat="1" ht="20.100000000000001" customHeight="1">
      <c r="A67" s="22"/>
      <c r="B67" t="s">
        <v>6</v>
      </c>
      <c r="C67" s="111">
        <f t="shared" ref="C67:E67" si="92">C43/C19</f>
        <v>4.7210329562613307</v>
      </c>
      <c r="D67" s="112">
        <f t="shared" si="92"/>
        <v>5.2663768386484637</v>
      </c>
      <c r="E67" s="112">
        <f t="shared" si="92"/>
        <v>5.8535288582290521</v>
      </c>
      <c r="F67" s="112">
        <f t="shared" ref="F67:H67" si="93">F43/F19</f>
        <v>6.0191776162717172</v>
      </c>
      <c r="G67" s="112">
        <f t="shared" si="93"/>
        <v>5.2108803360939211</v>
      </c>
      <c r="H67" s="112">
        <f t="shared" si="93"/>
        <v>5.2995905110737507</v>
      </c>
      <c r="I67" s="112">
        <f t="shared" ref="I67" si="94">I43/I19</f>
        <v>6.0028549767839232</v>
      </c>
      <c r="J67" s="112">
        <f t="shared" ref="J67:L67" si="95">J43/J19</f>
        <v>7.1965509669327385</v>
      </c>
      <c r="K67" s="154">
        <f t="shared" si="95"/>
        <v>7.8182035754859154</v>
      </c>
      <c r="L67" s="162">
        <f t="shared" si="95"/>
        <v>8.0664946094900412</v>
      </c>
      <c r="M67"/>
      <c r="N67" s="91">
        <f t="shared" si="53"/>
        <v>3.1758067132281603E-2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>
      <c r="A68" s="22"/>
      <c r="B68" t="s">
        <v>7</v>
      </c>
      <c r="C68" s="114">
        <f t="shared" ref="C68:E68" si="96">C44/C20</f>
        <v>13.606317179877836</v>
      </c>
      <c r="D68" s="115">
        <f t="shared" si="96"/>
        <v>12.864860068951531</v>
      </c>
      <c r="E68" s="115">
        <f t="shared" si="96"/>
        <v>15.569859982213398</v>
      </c>
      <c r="F68" s="115">
        <f t="shared" ref="F68:H68" si="97">F44/F20</f>
        <v>14.675860440346899</v>
      </c>
      <c r="G68" s="115">
        <f t="shared" si="97"/>
        <v>13.064319030268306</v>
      </c>
      <c r="H68" s="115">
        <f t="shared" si="97"/>
        <v>12.607329984578895</v>
      </c>
      <c r="I68" s="115">
        <f t="shared" ref="I68" si="98">I44/I20</f>
        <v>13.334914412467908</v>
      </c>
      <c r="J68" s="115">
        <f t="shared" ref="J68:L68" si="99">J44/J20</f>
        <v>14.945778210924278</v>
      </c>
      <c r="K68" s="256">
        <f t="shared" si="99"/>
        <v>17.630703302194071</v>
      </c>
      <c r="L68" s="162">
        <f t="shared" si="99"/>
        <v>20.361807193755961</v>
      </c>
      <c r="N68" s="91">
        <f t="shared" si="53"/>
        <v>0.15490612284434593</v>
      </c>
    </row>
    <row r="69" spans="1:42" ht="20.100000000000001" customHeight="1" thickBot="1">
      <c r="A69" s="5" t="s">
        <v>45</v>
      </c>
      <c r="B69" s="6"/>
      <c r="C69" s="117">
        <f t="shared" ref="C69:E69" si="100">C45/C21</f>
        <v>2.2085980084340191</v>
      </c>
      <c r="D69" s="118">
        <f t="shared" si="100"/>
        <v>2.2692122767291418</v>
      </c>
      <c r="E69" s="118">
        <f t="shared" si="100"/>
        <v>2.3654983434630283</v>
      </c>
      <c r="F69" s="118">
        <f t="shared" ref="F69:H69" si="101">F45/F21</f>
        <v>2.3973610187428105</v>
      </c>
      <c r="G69" s="118">
        <f t="shared" si="101"/>
        <v>1.998642762159057</v>
      </c>
      <c r="H69" s="118">
        <f t="shared" si="101"/>
        <v>1.9520967424775821</v>
      </c>
      <c r="I69" s="118">
        <f t="shared" ref="I69" si="102">I45/I21</f>
        <v>2.4319252539856566</v>
      </c>
      <c r="J69" s="118">
        <f t="shared" ref="J69:K69" si="103">J45/J21</f>
        <v>2.7586644530958626</v>
      </c>
      <c r="K69" s="171">
        <f t="shared" si="103"/>
        <v>2.8917778248534067</v>
      </c>
      <c r="L69" s="163">
        <f t="shared" ref="L69" si="104">L45/L21</f>
        <v>2.8683067166900225</v>
      </c>
      <c r="N69" s="21">
        <f t="shared" si="53"/>
        <v>-8.116497734252489E-3</v>
      </c>
    </row>
    <row r="70" spans="1:42" ht="20.100000000000001" customHeight="1">
      <c r="A70" s="22"/>
      <c r="B70" t="s">
        <v>4</v>
      </c>
      <c r="C70" s="111">
        <f t="shared" ref="C70:E70" si="105">C46/C22</f>
        <v>1.4910810630699185</v>
      </c>
      <c r="D70" s="112">
        <f t="shared" si="105"/>
        <v>1.4135917107149236</v>
      </c>
      <c r="E70" s="112">
        <f t="shared" si="105"/>
        <v>1.2007240014259053</v>
      </c>
      <c r="F70" s="112">
        <f t="shared" ref="F70:H70" si="106">F46/F22</f>
        <v>1.162595999805043</v>
      </c>
      <c r="G70" s="112">
        <f t="shared" si="106"/>
        <v>1.1063212459997958</v>
      </c>
      <c r="H70" s="112">
        <f t="shared" si="106"/>
        <v>1.162115508041881</v>
      </c>
      <c r="I70" s="112">
        <f t="shared" ref="I70" si="107">I46/I22</f>
        <v>1.3612548826411204</v>
      </c>
      <c r="J70" s="112">
        <f t="shared" ref="J70:K70" si="108">J46/J22</f>
        <v>1.4897573848810381</v>
      </c>
      <c r="K70" s="154">
        <f t="shared" si="108"/>
        <v>1.5787383213053625</v>
      </c>
      <c r="L70" s="162">
        <f t="shared" ref="L70" si="109">L46/L22</f>
        <v>1.618722338908944</v>
      </c>
      <c r="N70" s="91">
        <f t="shared" si="53"/>
        <v>2.5326564297572223E-2</v>
      </c>
    </row>
    <row r="71" spans="1:42" ht="20.100000000000001" customHeight="1" thickBot="1">
      <c r="A71" s="22"/>
      <c r="B71" t="s">
        <v>3</v>
      </c>
      <c r="C71" s="114">
        <f t="shared" ref="C71:E71" si="110">C47/C23</f>
        <v>2.2237639411775687</v>
      </c>
      <c r="D71" s="112">
        <f t="shared" si="110"/>
        <v>2.2871652759455343</v>
      </c>
      <c r="E71" s="112">
        <f t="shared" si="110"/>
        <v>2.4025873563910549</v>
      </c>
      <c r="F71" s="112">
        <f t="shared" ref="F71:H71" si="111">F47/F23</f>
        <v>2.4666481680493559</v>
      </c>
      <c r="G71" s="112">
        <f t="shared" si="111"/>
        <v>2.0549909413064369</v>
      </c>
      <c r="H71" s="112">
        <f t="shared" si="111"/>
        <v>2.010153387950314</v>
      </c>
      <c r="I71" s="112">
        <f t="shared" ref="I71" si="112">I47/I23</f>
        <v>2.510787080357666</v>
      </c>
      <c r="J71" s="112">
        <f t="shared" ref="J71:K71" si="113">J47/J23</f>
        <v>2.8704122689341811</v>
      </c>
      <c r="K71" s="256">
        <f t="shared" si="113"/>
        <v>3.0149739070043253</v>
      </c>
      <c r="L71" s="162">
        <f t="shared" ref="L71" si="114">L47/L23</f>
        <v>2.9908311561373333</v>
      </c>
      <c r="N71" s="91">
        <f t="shared" si="53"/>
        <v>-8.0076151939172946E-3</v>
      </c>
    </row>
    <row r="72" spans="1:42" ht="20.100000000000001" customHeight="1" thickBot="1">
      <c r="A72" s="71" t="s">
        <v>5</v>
      </c>
      <c r="B72" s="96"/>
      <c r="C72" s="120">
        <f t="shared" ref="C72:E72" si="115">C48/C24</f>
        <v>3.2970969843703326</v>
      </c>
      <c r="D72" s="121">
        <f t="shared" si="115"/>
        <v>3.476167647680859</v>
      </c>
      <c r="E72" s="121">
        <f t="shared" si="115"/>
        <v>3.6948644296680007</v>
      </c>
      <c r="F72" s="121">
        <f t="shared" ref="F72:H72" si="116">F48/F24</f>
        <v>3.7801661091711316</v>
      </c>
      <c r="G72" s="121">
        <f t="shared" si="116"/>
        <v>3.2487717861701064</v>
      </c>
      <c r="H72" s="121">
        <f t="shared" si="116"/>
        <v>3.3256787457234953</v>
      </c>
      <c r="I72" s="121">
        <f t="shared" ref="I72" si="117">I48/I24</f>
        <v>3.8871921863423267</v>
      </c>
      <c r="J72" s="121">
        <f t="shared" ref="J72:K72" si="118">J48/J24</f>
        <v>4.4322396745461248</v>
      </c>
      <c r="K72" s="121">
        <f t="shared" si="118"/>
        <v>4.8968726892665275</v>
      </c>
      <c r="L72" s="164">
        <f t="shared" ref="L72" si="119">L48/L24</f>
        <v>5.0461682631134144</v>
      </c>
      <c r="N72" s="122">
        <f t="shared" si="53"/>
        <v>3.0487942676992265E-2</v>
      </c>
    </row>
    <row r="74" spans="1:42" ht="15.75">
      <c r="A74" s="95" t="s">
        <v>38</v>
      </c>
    </row>
  </sheetData>
  <mergeCells count="56">
    <mergeCell ref="N53:N54"/>
    <mergeCell ref="J5:J6"/>
    <mergeCell ref="L5:L6"/>
    <mergeCell ref="W5:W6"/>
    <mergeCell ref="L29:L30"/>
    <mergeCell ref="W29:W30"/>
    <mergeCell ref="L53:L54"/>
    <mergeCell ref="U5:U6"/>
    <mergeCell ref="D53:D54"/>
    <mergeCell ref="E53:E54"/>
    <mergeCell ref="D29:D30"/>
    <mergeCell ref="K53:K54"/>
    <mergeCell ref="H53:H54"/>
    <mergeCell ref="F29:F30"/>
    <mergeCell ref="F53:F54"/>
    <mergeCell ref="G29:G30"/>
    <mergeCell ref="G53:G54"/>
    <mergeCell ref="J29:J30"/>
    <mergeCell ref="J53:J54"/>
    <mergeCell ref="I29:I30"/>
    <mergeCell ref="I53:I54"/>
    <mergeCell ref="A53:B54"/>
    <mergeCell ref="A29:B30"/>
    <mergeCell ref="C29:C30"/>
    <mergeCell ref="A5:B6"/>
    <mergeCell ref="C5:C6"/>
    <mergeCell ref="C53:C54"/>
    <mergeCell ref="D5:D6"/>
    <mergeCell ref="E5:E6"/>
    <mergeCell ref="Y5:Z5"/>
    <mergeCell ref="N5:N6"/>
    <mergeCell ref="O5:O6"/>
    <mergeCell ref="P5:P6"/>
    <mergeCell ref="K5:K6"/>
    <mergeCell ref="V5:V6"/>
    <mergeCell ref="H5:H6"/>
    <mergeCell ref="S5:S6"/>
    <mergeCell ref="F5:F6"/>
    <mergeCell ref="Q5:Q6"/>
    <mergeCell ref="G5:G6"/>
    <mergeCell ref="R5:R6"/>
    <mergeCell ref="I5:I6"/>
    <mergeCell ref="T5:T6"/>
    <mergeCell ref="Y29:Z29"/>
    <mergeCell ref="E29:E30"/>
    <mergeCell ref="N29:N30"/>
    <mergeCell ref="O29:O30"/>
    <mergeCell ref="P29:P30"/>
    <mergeCell ref="K29:K30"/>
    <mergeCell ref="V29:V30"/>
    <mergeCell ref="H29:H30"/>
    <mergeCell ref="S29:S30"/>
    <mergeCell ref="Q29:Q30"/>
    <mergeCell ref="R29:R30"/>
    <mergeCell ref="U29:U30"/>
    <mergeCell ref="T29:T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L55:L56 L69:L71 M59 W21:W24 M57:M58 M60:M68 M56 M69:M71 M5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DEFEF74-4F7A-4DB7-89AC-8A28EC681B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4" id="{A8546C0F-1DCA-4317-B9D3-03C14802AE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Y7:Z24</xm:sqref>
        </x14:conditionalFormatting>
        <x14:conditionalFormatting xmlns:xm="http://schemas.microsoft.com/office/excel/2006/main">
          <x14:cfRule type="iconSet" priority="2" id="{587DC211-A367-4FC8-8567-FFE9B4BF70D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P74"/>
  <sheetViews>
    <sheetView showGridLines="0" zoomScaleNormal="100" workbookViewId="0">
      <selection activeCell="Y14" sqref="Y14"/>
    </sheetView>
  </sheetViews>
  <sheetFormatPr defaultRowHeight="15"/>
  <cols>
    <col min="1" max="1" width="2.7109375" customWidth="1"/>
    <col min="2" max="2" width="22.140625" bestFit="1" customWidth="1"/>
    <col min="3" max="12" width="11.7109375" customWidth="1"/>
    <col min="13" max="13" width="2.5703125" customWidth="1"/>
    <col min="14" max="14" width="11.42578125" customWidth="1"/>
    <col min="15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>
      <c r="A1" s="1" t="s">
        <v>57</v>
      </c>
    </row>
    <row r="2" spans="1:26">
      <c r="A2" s="1"/>
    </row>
    <row r="3" spans="1:26">
      <c r="A3" s="1" t="s">
        <v>21</v>
      </c>
      <c r="N3" s="1" t="s">
        <v>23</v>
      </c>
      <c r="Y3" s="1" t="str">
        <f>'2'!X3</f>
        <v>VARIAÇÃO (JAN-DEZ)</v>
      </c>
    </row>
    <row r="4" spans="1:26" ht="15.75" thickBot="1"/>
    <row r="5" spans="1:26" ht="24" customHeight="1">
      <c r="A5" s="378" t="s">
        <v>35</v>
      </c>
      <c r="B5" s="379"/>
      <c r="C5" s="382">
        <v>2016</v>
      </c>
      <c r="D5" s="376">
        <v>2017</v>
      </c>
      <c r="E5" s="376">
        <v>2018</v>
      </c>
      <c r="F5" s="376">
        <v>2019</v>
      </c>
      <c r="G5" s="376">
        <v>2020</v>
      </c>
      <c r="H5" s="376">
        <v>2021</v>
      </c>
      <c r="I5" s="376">
        <v>2022</v>
      </c>
      <c r="J5" s="376">
        <v>2023</v>
      </c>
      <c r="K5" s="376">
        <v>2024</v>
      </c>
      <c r="L5" s="429">
        <v>2025</v>
      </c>
      <c r="N5" s="435">
        <v>2016</v>
      </c>
      <c r="O5" s="376">
        <v>2017</v>
      </c>
      <c r="P5" s="376">
        <v>2018</v>
      </c>
      <c r="Q5" s="384">
        <v>2019</v>
      </c>
      <c r="R5" s="384">
        <v>2020</v>
      </c>
      <c r="S5" s="376">
        <v>2021</v>
      </c>
      <c r="T5" s="376">
        <v>2022</v>
      </c>
      <c r="U5" s="376">
        <v>2023</v>
      </c>
      <c r="V5" s="376">
        <v>2024</v>
      </c>
      <c r="W5" s="429">
        <f>L5</f>
        <v>2025</v>
      </c>
      <c r="Y5" s="437" t="s">
        <v>87</v>
      </c>
      <c r="Z5" s="438"/>
    </row>
    <row r="6" spans="1:26" ht="20.25" customHeight="1" thickBot="1">
      <c r="A6" s="380"/>
      <c r="B6" s="381"/>
      <c r="C6" s="383"/>
      <c r="D6" s="377"/>
      <c r="E6" s="377"/>
      <c r="F6" s="377"/>
      <c r="G6" s="377"/>
      <c r="H6" s="434"/>
      <c r="I6" s="434"/>
      <c r="J6" s="434"/>
      <c r="K6" s="434"/>
      <c r="L6" s="430"/>
      <c r="N6" s="451"/>
      <c r="O6" s="377"/>
      <c r="P6" s="377"/>
      <c r="Q6" s="385"/>
      <c r="R6" s="385"/>
      <c r="S6" s="377"/>
      <c r="T6" s="377"/>
      <c r="U6" s="377"/>
      <c r="V6" s="377"/>
      <c r="W6" s="454"/>
      <c r="Y6" s="87" t="s">
        <v>0</v>
      </c>
      <c r="Z6" s="72" t="s">
        <v>37</v>
      </c>
    </row>
    <row r="7" spans="1:26" ht="20.100000000000001" customHeight="1" thickBot="1">
      <c r="A7" s="3" t="s">
        <v>2</v>
      </c>
      <c r="B7" s="4"/>
      <c r="C7" s="7">
        <f t="shared" ref="C7:K7" si="0">SUM(C8:C20)</f>
        <v>84199496</v>
      </c>
      <c r="D7" s="8">
        <f t="shared" si="0"/>
        <v>84658404</v>
      </c>
      <c r="E7" s="8">
        <f t="shared" si="0"/>
        <v>86072206</v>
      </c>
      <c r="F7" s="8">
        <f t="shared" si="0"/>
        <v>90838237</v>
      </c>
      <c r="G7" s="8">
        <f t="shared" si="0"/>
        <v>94537479</v>
      </c>
      <c r="H7" s="8">
        <f t="shared" si="0"/>
        <v>100080849</v>
      </c>
      <c r="I7" s="8">
        <f t="shared" si="0"/>
        <v>97561468.412000015</v>
      </c>
      <c r="J7" s="8">
        <f t="shared" si="0"/>
        <v>66787220.861000009</v>
      </c>
      <c r="K7" s="359">
        <f t="shared" si="0"/>
        <v>68324082.499999985</v>
      </c>
      <c r="L7" s="358">
        <f t="shared" ref="L7" si="1">SUM(L8:L20)</f>
        <v>68825824.067000002</v>
      </c>
      <c r="N7" s="61">
        <f t="shared" ref="N7:W7" si="2">C7/C24</f>
        <v>0.45932644610482432</v>
      </c>
      <c r="O7" s="15">
        <f t="shared" si="2"/>
        <v>0.45226782211217958</v>
      </c>
      <c r="P7" s="15">
        <f t="shared" si="2"/>
        <v>0.47104805028867003</v>
      </c>
      <c r="Q7" s="205">
        <f t="shared" si="2"/>
        <v>0.48038211257094382</v>
      </c>
      <c r="R7" s="205">
        <f t="shared" si="2"/>
        <v>0.46672871154528539</v>
      </c>
      <c r="S7" s="205">
        <f t="shared" si="2"/>
        <v>0.47861466161407923</v>
      </c>
      <c r="T7" s="205">
        <f t="shared" si="2"/>
        <v>0.47768976411007369</v>
      </c>
      <c r="U7" s="205">
        <f t="shared" si="2"/>
        <v>0.44427684775082654</v>
      </c>
      <c r="V7" s="15">
        <f t="shared" si="2"/>
        <v>0.45782004814492827</v>
      </c>
      <c r="W7" s="333">
        <f t="shared" si="2"/>
        <v>0.46477078862957005</v>
      </c>
      <c r="Y7" s="98">
        <f>(L7-K7)/K7</f>
        <v>7.3435536730407855E-3</v>
      </c>
      <c r="Z7" s="97">
        <f>(W7-V7)*100</f>
        <v>0.6950740484641782</v>
      </c>
    </row>
    <row r="8" spans="1:26" ht="20.100000000000001" customHeight="1">
      <c r="A8" s="22"/>
      <c r="B8" t="s">
        <v>10</v>
      </c>
      <c r="C8" s="9">
        <v>13923523</v>
      </c>
      <c r="D8" s="32">
        <v>14250667</v>
      </c>
      <c r="E8" s="32">
        <v>14740881</v>
      </c>
      <c r="F8" s="32">
        <v>15427097</v>
      </c>
      <c r="G8" s="32">
        <v>16506960</v>
      </c>
      <c r="H8" s="32">
        <v>16927304</v>
      </c>
      <c r="I8" s="32">
        <v>16428880.964000002</v>
      </c>
      <c r="J8" s="32">
        <v>10732747.77</v>
      </c>
      <c r="K8" s="10">
        <v>10542169.906000001</v>
      </c>
      <c r="L8" s="152">
        <v>10630740.617000004</v>
      </c>
      <c r="N8" s="92">
        <f t="shared" ref="N8:N20" si="3">C8/$C$7</f>
        <v>0.16536349576249246</v>
      </c>
      <c r="O8" s="16">
        <f t="shared" ref="O8:O20" si="4">D8/$D$7</f>
        <v>0.16833139212026724</v>
      </c>
      <c r="P8" s="16">
        <f t="shared" ref="P8:P20" si="5">E8/$E$7</f>
        <v>0.17126180081872189</v>
      </c>
      <c r="Q8" s="34">
        <f t="shared" ref="Q8:Q20" si="6">F8/$F$7</f>
        <v>0.1698304316496147</v>
      </c>
      <c r="R8" s="34">
        <f t="shared" ref="R8:R20" si="7">G8/$G$7</f>
        <v>0.17460757547808103</v>
      </c>
      <c r="S8" s="34">
        <f t="shared" ref="S8:S20" si="8">H8/$H$7</f>
        <v>0.16913629499685798</v>
      </c>
      <c r="T8" s="34">
        <f t="shared" ref="T8:T20" si="9">I8/$I$7</f>
        <v>0.16839517927939732</v>
      </c>
      <c r="U8" s="34">
        <f t="shared" ref="U8:U20" si="10">J8/$J$7</f>
        <v>0.16070061954422965</v>
      </c>
      <c r="V8" s="34">
        <f t="shared" ref="V8:V20" si="11">K8/$K$7</f>
        <v>0.15429654552624258</v>
      </c>
      <c r="W8" s="17">
        <f t="shared" ref="W8:W20" si="12">L8/$L$7</f>
        <v>0.15445860272811668</v>
      </c>
      <c r="Y8" s="42">
        <f t="shared" ref="Y8:Y24" si="13">(L8-K8)/K8</f>
        <v>8.4015636050025645E-3</v>
      </c>
      <c r="Z8" s="78">
        <f t="shared" ref="Z8:Z24" si="14">(W8-V8)*100</f>
        <v>1.62057201874094E-2</v>
      </c>
    </row>
    <row r="9" spans="1:26" ht="20.100000000000001" customHeight="1">
      <c r="A9" s="22"/>
      <c r="B9" t="s">
        <v>17</v>
      </c>
      <c r="C9" s="9">
        <v>174272</v>
      </c>
      <c r="D9" s="32">
        <v>210679</v>
      </c>
      <c r="E9" s="32">
        <v>127287</v>
      </c>
      <c r="F9" s="32">
        <v>120389</v>
      </c>
      <c r="G9" s="32">
        <v>121021</v>
      </c>
      <c r="H9" s="32">
        <v>141038</v>
      </c>
      <c r="I9" s="32">
        <v>135145.299</v>
      </c>
      <c r="J9" s="32">
        <v>116969.22999999997</v>
      </c>
      <c r="K9" s="10">
        <v>117317.49800000001</v>
      </c>
      <c r="L9" s="152">
        <v>107821.96199999994</v>
      </c>
      <c r="N9" s="92">
        <f t="shared" si="3"/>
        <v>2.069751106348665E-3</v>
      </c>
      <c r="O9" s="16">
        <f t="shared" si="4"/>
        <v>2.4885775073198876E-3</v>
      </c>
      <c r="P9" s="16">
        <f t="shared" si="5"/>
        <v>1.47883975461254E-3</v>
      </c>
      <c r="Q9" s="34">
        <f t="shared" si="6"/>
        <v>1.3253119388479545E-3</v>
      </c>
      <c r="R9" s="34">
        <f t="shared" si="7"/>
        <v>1.2801377959317066E-3</v>
      </c>
      <c r="S9" s="34">
        <f t="shared" si="8"/>
        <v>1.4092406430325146E-3</v>
      </c>
      <c r="T9" s="34">
        <f t="shared" si="9"/>
        <v>1.3852323176326566E-3</v>
      </c>
      <c r="U9" s="34">
        <f t="shared" si="10"/>
        <v>1.751371422437843E-3</v>
      </c>
      <c r="V9" s="34">
        <f t="shared" si="11"/>
        <v>1.7170738882589464E-3</v>
      </c>
      <c r="W9" s="17">
        <f t="shared" si="12"/>
        <v>1.5665916603488583E-3</v>
      </c>
      <c r="Y9" s="88">
        <f t="shared" si="13"/>
        <v>-8.0938787153473607E-2</v>
      </c>
      <c r="Z9" s="93">
        <f t="shared" si="14"/>
        <v>-1.5048222791008811E-2</v>
      </c>
    </row>
    <row r="10" spans="1:26" ht="20.100000000000001" customHeight="1">
      <c r="A10" s="22"/>
      <c r="B10" t="s">
        <v>14</v>
      </c>
      <c r="C10" s="9">
        <v>8286318</v>
      </c>
      <c r="D10" s="32">
        <v>9244831</v>
      </c>
      <c r="E10" s="32">
        <v>9042959</v>
      </c>
      <c r="F10" s="32">
        <v>8375287</v>
      </c>
      <c r="G10" s="32">
        <v>9732336</v>
      </c>
      <c r="H10" s="32">
        <v>11137124</v>
      </c>
      <c r="I10" s="32">
        <v>11588959.969999993</v>
      </c>
      <c r="J10" s="32">
        <v>9094887.4610000011</v>
      </c>
      <c r="K10" s="10">
        <v>9895507.9620000087</v>
      </c>
      <c r="L10" s="152">
        <v>10573630.956999991</v>
      </c>
      <c r="N10" s="92">
        <f t="shared" si="3"/>
        <v>9.8412916865915676E-2</v>
      </c>
      <c r="O10" s="16">
        <f t="shared" si="4"/>
        <v>0.10920157436466674</v>
      </c>
      <c r="P10" s="16">
        <f t="shared" si="5"/>
        <v>0.10506247510375184</v>
      </c>
      <c r="Q10" s="34">
        <f t="shared" si="6"/>
        <v>9.2200017047887009E-2</v>
      </c>
      <c r="R10" s="34">
        <f t="shared" si="7"/>
        <v>0.10294685349077269</v>
      </c>
      <c r="S10" s="34">
        <f t="shared" si="8"/>
        <v>0.11128127020585127</v>
      </c>
      <c r="T10" s="34">
        <f t="shared" si="9"/>
        <v>0.11878623967671398</v>
      </c>
      <c r="U10" s="34">
        <f t="shared" si="10"/>
        <v>0.13617706117654771</v>
      </c>
      <c r="V10" s="34">
        <f t="shared" si="11"/>
        <v>0.14483191870157949</v>
      </c>
      <c r="W10" s="17">
        <f t="shared" si="12"/>
        <v>0.15362883191499255</v>
      </c>
      <c r="Y10" s="88">
        <f t="shared" si="13"/>
        <v>6.8528366366240087E-2</v>
      </c>
      <c r="Z10" s="93">
        <f t="shared" si="14"/>
        <v>0.87969132134130545</v>
      </c>
    </row>
    <row r="11" spans="1:26" ht="20.100000000000001" customHeight="1">
      <c r="A11" s="22"/>
      <c r="B11" t="s">
        <v>8</v>
      </c>
      <c r="C11" s="9">
        <v>68843</v>
      </c>
      <c r="D11" s="32">
        <v>42685</v>
      </c>
      <c r="E11" s="32">
        <v>135956</v>
      </c>
      <c r="F11" s="32">
        <v>183998</v>
      </c>
      <c r="G11" s="32">
        <v>53281</v>
      </c>
      <c r="H11" s="32"/>
      <c r="I11" s="32"/>
      <c r="J11" s="32"/>
      <c r="K11" s="10"/>
      <c r="L11" s="152"/>
      <c r="N11" s="92">
        <f t="shared" si="3"/>
        <v>8.1761772065714027E-4</v>
      </c>
      <c r="O11" s="16">
        <f t="shared" si="4"/>
        <v>5.042027487312423E-4</v>
      </c>
      <c r="P11" s="16">
        <f t="shared" si="5"/>
        <v>1.579557517092103E-3</v>
      </c>
      <c r="Q11" s="34">
        <f t="shared" si="6"/>
        <v>2.0255567047167593E-3</v>
      </c>
      <c r="R11" s="34">
        <f t="shared" si="7"/>
        <v>5.6359658162663724E-4</v>
      </c>
      <c r="S11" s="34">
        <f t="shared" si="8"/>
        <v>0</v>
      </c>
      <c r="T11" s="34">
        <f t="shared" si="9"/>
        <v>0</v>
      </c>
      <c r="U11" s="34">
        <f t="shared" si="10"/>
        <v>0</v>
      </c>
      <c r="V11" s="34">
        <f t="shared" si="11"/>
        <v>0</v>
      </c>
      <c r="W11" s="17">
        <f t="shared" si="12"/>
        <v>0</v>
      </c>
      <c r="Y11" s="88"/>
      <c r="Z11" s="93">
        <f t="shared" si="14"/>
        <v>0</v>
      </c>
    </row>
    <row r="12" spans="1:26" ht="20.100000000000001" customHeight="1">
      <c r="A12" s="22"/>
      <c r="B12" t="s">
        <v>15</v>
      </c>
      <c r="C12" s="9">
        <v>12210</v>
      </c>
      <c r="D12" s="32">
        <v>14609</v>
      </c>
      <c r="E12" s="32">
        <v>13775</v>
      </c>
      <c r="F12" s="32">
        <v>9955</v>
      </c>
      <c r="G12" s="32">
        <v>9151</v>
      </c>
      <c r="H12" s="32">
        <v>11208</v>
      </c>
      <c r="I12" s="32">
        <v>9194.7580000000016</v>
      </c>
      <c r="J12" s="32">
        <v>7481.4550000000017</v>
      </c>
      <c r="K12" s="10">
        <v>5504.9449999999997</v>
      </c>
      <c r="L12" s="152">
        <v>4060.3519999999994</v>
      </c>
      <c r="N12" s="92">
        <f t="shared" si="3"/>
        <v>1.450127444943376E-4</v>
      </c>
      <c r="O12" s="16">
        <f t="shared" si="4"/>
        <v>1.7256408471862995E-4</v>
      </c>
      <c r="P12" s="16">
        <f t="shared" si="5"/>
        <v>1.6004004823578008E-4</v>
      </c>
      <c r="Q12" s="34">
        <f t="shared" si="6"/>
        <v>1.095904140015399E-4</v>
      </c>
      <c r="R12" s="34">
        <f t="shared" si="7"/>
        <v>9.6797588605044142E-5</v>
      </c>
      <c r="S12" s="34">
        <f t="shared" si="8"/>
        <v>1.119894576433899E-4</v>
      </c>
      <c r="T12" s="34">
        <f t="shared" si="9"/>
        <v>9.4245793443480504E-5</v>
      </c>
      <c r="U12" s="34">
        <f t="shared" si="10"/>
        <v>1.1201925912699194E-4</v>
      </c>
      <c r="V12" s="34">
        <f t="shared" si="11"/>
        <v>8.0571078287073979E-5</v>
      </c>
      <c r="W12" s="17">
        <f t="shared" si="12"/>
        <v>5.8994600573868338E-5</v>
      </c>
      <c r="Y12" s="88">
        <f t="shared" si="13"/>
        <v>-0.26241733568636932</v>
      </c>
      <c r="Z12" s="93">
        <f t="shared" si="14"/>
        <v>-2.1576477713205642E-3</v>
      </c>
    </row>
    <row r="13" spans="1:26" ht="20.100000000000001" customHeight="1">
      <c r="A13" s="22"/>
      <c r="B13" t="s">
        <v>13</v>
      </c>
      <c r="C13" s="9">
        <v>1041669</v>
      </c>
      <c r="D13" s="32">
        <v>717548</v>
      </c>
      <c r="E13" s="32">
        <v>967173</v>
      </c>
      <c r="F13" s="32">
        <v>806154</v>
      </c>
      <c r="G13" s="32">
        <v>478640</v>
      </c>
      <c r="H13" s="32">
        <v>349735</v>
      </c>
      <c r="I13" s="32">
        <v>252953.54500000007</v>
      </c>
      <c r="J13" s="32">
        <v>201911.38700000008</v>
      </c>
      <c r="K13" s="10">
        <v>188751.00200000004</v>
      </c>
      <c r="L13" s="152">
        <v>175808.12000000002</v>
      </c>
      <c r="N13" s="92">
        <f t="shared" si="3"/>
        <v>1.2371439848048497E-2</v>
      </c>
      <c r="O13" s="16">
        <f t="shared" si="4"/>
        <v>8.4758035362915655E-3</v>
      </c>
      <c r="P13" s="16">
        <f t="shared" si="5"/>
        <v>1.123676323574186E-2</v>
      </c>
      <c r="Q13" s="34">
        <f t="shared" si="6"/>
        <v>8.8746108095426827E-3</v>
      </c>
      <c r="R13" s="34">
        <f t="shared" si="7"/>
        <v>5.0629655567608267E-3</v>
      </c>
      <c r="S13" s="34">
        <f t="shared" si="8"/>
        <v>3.4945247117158249E-3</v>
      </c>
      <c r="T13" s="34">
        <f t="shared" si="9"/>
        <v>2.5927607396373188E-3</v>
      </c>
      <c r="U13" s="34">
        <f t="shared" si="10"/>
        <v>3.0232039063315028E-3</v>
      </c>
      <c r="V13" s="34">
        <f t="shared" si="11"/>
        <v>2.7625837785673897E-3</v>
      </c>
      <c r="W13" s="17">
        <f t="shared" si="12"/>
        <v>2.5543917909192889E-3</v>
      </c>
      <c r="Y13" s="88">
        <f t="shared" si="13"/>
        <v>-6.8571196247212557E-2</v>
      </c>
      <c r="Z13" s="93">
        <f t="shared" si="14"/>
        <v>-2.081919876481008E-2</v>
      </c>
    </row>
    <row r="14" spans="1:26" ht="20.100000000000001" customHeight="1">
      <c r="A14" s="22"/>
      <c r="B14" t="s">
        <v>16</v>
      </c>
      <c r="C14" s="9">
        <v>3608437</v>
      </c>
      <c r="D14" s="32">
        <v>4385682</v>
      </c>
      <c r="E14" s="32">
        <v>4504040</v>
      </c>
      <c r="F14" s="32">
        <v>4397791</v>
      </c>
      <c r="G14" s="32">
        <v>4263106</v>
      </c>
      <c r="H14" s="32">
        <v>4333103</v>
      </c>
      <c r="I14" s="32">
        <v>4435619.8089999985</v>
      </c>
      <c r="J14" s="32">
        <v>2783856.273000001</v>
      </c>
      <c r="K14" s="10">
        <v>2840181.8340000007</v>
      </c>
      <c r="L14" s="152">
        <v>2714438.9869999993</v>
      </c>
      <c r="N14" s="92">
        <f t="shared" si="3"/>
        <v>4.2855802842335304E-2</v>
      </c>
      <c r="O14" s="16">
        <f t="shared" si="4"/>
        <v>5.1804449325550714E-2</v>
      </c>
      <c r="P14" s="16">
        <f t="shared" si="5"/>
        <v>5.2328622784456109E-2</v>
      </c>
      <c r="Q14" s="34">
        <f t="shared" si="6"/>
        <v>4.8413434091636981E-2</v>
      </c>
      <c r="R14" s="34">
        <f t="shared" si="7"/>
        <v>4.5094348242563143E-2</v>
      </c>
      <c r="S14" s="34">
        <f t="shared" si="8"/>
        <v>4.3296025596265678E-2</v>
      </c>
      <c r="T14" s="34">
        <f t="shared" si="9"/>
        <v>4.546487338903582E-2</v>
      </c>
      <c r="U14" s="34">
        <f t="shared" si="10"/>
        <v>4.1682469147711114E-2</v>
      </c>
      <c r="V14" s="34">
        <f t="shared" si="11"/>
        <v>4.1569264160993324E-2</v>
      </c>
      <c r="W14" s="17">
        <f t="shared" si="12"/>
        <v>3.9439251527995788E-2</v>
      </c>
      <c r="Y14" s="88">
        <f t="shared" si="13"/>
        <v>-4.4272815738318476E-2</v>
      </c>
      <c r="Z14" s="93">
        <f t="shared" si="14"/>
        <v>-0.21300126329975369</v>
      </c>
    </row>
    <row r="15" spans="1:26" ht="20.100000000000001" customHeight="1">
      <c r="A15" s="22"/>
      <c r="B15" t="s">
        <v>83</v>
      </c>
      <c r="C15" s="9">
        <v>255998</v>
      </c>
      <c r="D15" s="32">
        <v>249482</v>
      </c>
      <c r="E15" s="32">
        <v>246420</v>
      </c>
      <c r="F15" s="32">
        <v>310524</v>
      </c>
      <c r="G15" s="32">
        <v>400100</v>
      </c>
      <c r="H15" s="32">
        <v>609201</v>
      </c>
      <c r="I15" s="32">
        <v>704129.67800000007</v>
      </c>
      <c r="J15" s="32">
        <v>733348.19900000014</v>
      </c>
      <c r="K15" s="10">
        <v>666411.56099999999</v>
      </c>
      <c r="L15" s="152">
        <v>887818.74099999946</v>
      </c>
      <c r="N15" s="92">
        <f t="shared" si="3"/>
        <v>3.0403744934530247E-3</v>
      </c>
      <c r="O15" s="16">
        <f t="shared" si="4"/>
        <v>2.9469253873484315E-3</v>
      </c>
      <c r="P15" s="16">
        <f t="shared" si="5"/>
        <v>2.8629450951913561E-3</v>
      </c>
      <c r="Q15" s="34">
        <f t="shared" si="6"/>
        <v>3.4184282990873107E-3</v>
      </c>
      <c r="R15" s="34">
        <f t="shared" si="7"/>
        <v>4.2321839362778014E-3</v>
      </c>
      <c r="S15" s="34">
        <f t="shared" si="8"/>
        <v>6.0870886496976057E-3</v>
      </c>
      <c r="T15" s="34">
        <f t="shared" si="9"/>
        <v>7.2172927433448971E-3</v>
      </c>
      <c r="U15" s="34">
        <f t="shared" si="10"/>
        <v>1.0980367045460255E-2</v>
      </c>
      <c r="V15" s="34">
        <f t="shared" si="11"/>
        <v>9.7536847421258836E-3</v>
      </c>
      <c r="W15" s="17">
        <f t="shared" si="12"/>
        <v>1.2899500340682197E-2</v>
      </c>
      <c r="Y15" s="88">
        <f t="shared" si="13"/>
        <v>0.33223790365785605</v>
      </c>
      <c r="Z15" s="93">
        <f t="shared" si="14"/>
        <v>0.31458155985563135</v>
      </c>
    </row>
    <row r="16" spans="1:26" ht="20.100000000000001" customHeight="1">
      <c r="A16" s="22"/>
      <c r="B16" t="s">
        <v>9</v>
      </c>
      <c r="C16" s="9">
        <v>2984288</v>
      </c>
      <c r="D16" s="32">
        <v>3836769</v>
      </c>
      <c r="E16" s="32">
        <v>4461888</v>
      </c>
      <c r="F16" s="32">
        <v>4418467</v>
      </c>
      <c r="G16" s="32">
        <v>4329174</v>
      </c>
      <c r="H16" s="32">
        <v>4501098</v>
      </c>
      <c r="I16" s="32">
        <v>4381285.0580000002</v>
      </c>
      <c r="J16" s="32">
        <v>3403141.4210000015</v>
      </c>
      <c r="K16" s="10">
        <v>3138440.2569999998</v>
      </c>
      <c r="L16" s="152">
        <v>3226861.1100000027</v>
      </c>
      <c r="N16" s="92">
        <f t="shared" si="3"/>
        <v>3.5443062509542815E-2</v>
      </c>
      <c r="O16" s="16">
        <f t="shared" si="4"/>
        <v>4.5320592152906639E-2</v>
      </c>
      <c r="P16" s="16">
        <f t="shared" si="5"/>
        <v>5.1838894427778462E-2</v>
      </c>
      <c r="Q16" s="34">
        <f t="shared" si="6"/>
        <v>4.8641047491927873E-2</v>
      </c>
      <c r="R16" s="34">
        <f t="shared" si="7"/>
        <v>4.57932033495414E-2</v>
      </c>
      <c r="S16" s="34">
        <f t="shared" si="8"/>
        <v>4.4974618470712616E-2</v>
      </c>
      <c r="T16" s="34">
        <f t="shared" si="9"/>
        <v>4.4907945004455309E-2</v>
      </c>
      <c r="U16" s="34">
        <f t="shared" si="10"/>
        <v>5.0954978768808827E-2</v>
      </c>
      <c r="V16" s="34">
        <f t="shared" si="11"/>
        <v>4.5934612543095624E-2</v>
      </c>
      <c r="W16" s="17">
        <f t="shared" si="12"/>
        <v>4.6884452946887263E-2</v>
      </c>
      <c r="Y16" s="88">
        <f t="shared" si="13"/>
        <v>2.8173502045415206E-2</v>
      </c>
      <c r="Z16" s="93">
        <f t="shared" si="14"/>
        <v>9.4984040379163942E-2</v>
      </c>
    </row>
    <row r="17" spans="1:26" ht="20.25" customHeight="1">
      <c r="A17" s="22"/>
      <c r="B17" t="s">
        <v>12</v>
      </c>
      <c r="C17" s="9">
        <v>3400350</v>
      </c>
      <c r="D17" s="32">
        <v>3567078</v>
      </c>
      <c r="E17" s="32">
        <v>3607751</v>
      </c>
      <c r="F17" s="32">
        <v>6477360</v>
      </c>
      <c r="G17" s="32">
        <v>6887825</v>
      </c>
      <c r="H17" s="32">
        <v>6921481</v>
      </c>
      <c r="I17" s="32">
        <v>6317862.0710000023</v>
      </c>
      <c r="J17" s="32">
        <v>4064936.3659999953</v>
      </c>
      <c r="K17" s="10">
        <v>3711727.8479999998</v>
      </c>
      <c r="L17" s="152">
        <v>3348730.4250000017</v>
      </c>
      <c r="N17" s="92">
        <f t="shared" si="3"/>
        <v>4.0384446006660184E-2</v>
      </c>
      <c r="O17" s="16">
        <f t="shared" si="4"/>
        <v>4.2134954493118014E-2</v>
      </c>
      <c r="P17" s="16">
        <f t="shared" si="5"/>
        <v>4.1915400657908081E-2</v>
      </c>
      <c r="Q17" s="34">
        <f t="shared" si="6"/>
        <v>7.1306535814868358E-2</v>
      </c>
      <c r="R17" s="34">
        <f t="shared" si="7"/>
        <v>7.2858141266914894E-2</v>
      </c>
      <c r="S17" s="34">
        <f t="shared" si="8"/>
        <v>6.9158895724395777E-2</v>
      </c>
      <c r="T17" s="34">
        <f t="shared" si="9"/>
        <v>6.4757759121867708E-2</v>
      </c>
      <c r="U17" s="34">
        <f t="shared" si="10"/>
        <v>6.0863984361021528E-2</v>
      </c>
      <c r="V17" s="34">
        <f t="shared" si="11"/>
        <v>5.4325322963539258E-2</v>
      </c>
      <c r="W17" s="17">
        <f t="shared" si="12"/>
        <v>4.8655144640768949E-2</v>
      </c>
      <c r="Y17" s="88">
        <f t="shared" si="13"/>
        <v>-9.7797424236152702E-2</v>
      </c>
      <c r="Z17" s="93">
        <f t="shared" si="14"/>
        <v>-0.56701783227703084</v>
      </c>
    </row>
    <row r="18" spans="1:26" ht="20.100000000000001" customHeight="1">
      <c r="A18" s="22"/>
      <c r="B18" t="s">
        <v>11</v>
      </c>
      <c r="C18" s="9">
        <v>12390972</v>
      </c>
      <c r="D18" s="32">
        <v>13197036</v>
      </c>
      <c r="E18" s="32">
        <v>15907244</v>
      </c>
      <c r="F18" s="32">
        <v>17610905</v>
      </c>
      <c r="G18" s="32">
        <v>19064159</v>
      </c>
      <c r="H18" s="32">
        <v>20499399</v>
      </c>
      <c r="I18" s="32">
        <v>19606994.135999992</v>
      </c>
      <c r="J18" s="32">
        <v>12524632.573000001</v>
      </c>
      <c r="K18" s="10">
        <v>12279381.741999993</v>
      </c>
      <c r="L18" s="152">
        <v>12087374.195000004</v>
      </c>
      <c r="N18" s="92">
        <f t="shared" si="3"/>
        <v>0.14716206852354555</v>
      </c>
      <c r="O18" s="16">
        <f t="shared" si="4"/>
        <v>0.15588571691004238</v>
      </c>
      <c r="P18" s="16">
        <f t="shared" si="5"/>
        <v>0.18481278381548627</v>
      </c>
      <c r="Q18" s="34">
        <f t="shared" si="6"/>
        <v>0.19387105674452929</v>
      </c>
      <c r="R18" s="34">
        <f t="shared" si="7"/>
        <v>0.20165715440751281</v>
      </c>
      <c r="S18" s="34">
        <f t="shared" si="8"/>
        <v>0.20482838829634628</v>
      </c>
      <c r="T18" s="34">
        <f t="shared" si="9"/>
        <v>0.20097067474630528</v>
      </c>
      <c r="U18" s="34">
        <f t="shared" si="10"/>
        <v>0.18753037499594002</v>
      </c>
      <c r="V18" s="34">
        <f t="shared" si="11"/>
        <v>0.17972259989001677</v>
      </c>
      <c r="W18" s="17">
        <f t="shared" si="12"/>
        <v>0.17562265848402026</v>
      </c>
      <c r="Y18" s="88">
        <f t="shared" si="13"/>
        <v>-1.5636580980559697E-2</v>
      </c>
      <c r="Z18" s="93">
        <f t="shared" si="14"/>
        <v>-0.409994140599651</v>
      </c>
    </row>
    <row r="19" spans="1:26" ht="20.100000000000001" customHeight="1">
      <c r="A19" s="22"/>
      <c r="B19" t="s">
        <v>6</v>
      </c>
      <c r="C19" s="9">
        <v>37960402</v>
      </c>
      <c r="D19" s="32">
        <v>34839265</v>
      </c>
      <c r="E19" s="32">
        <v>32218645</v>
      </c>
      <c r="F19" s="32">
        <v>32597080</v>
      </c>
      <c r="G19" s="32">
        <v>32595947</v>
      </c>
      <c r="H19" s="32">
        <v>34535658</v>
      </c>
      <c r="I19" s="32">
        <v>33554669.072000027</v>
      </c>
      <c r="J19" s="32">
        <v>22991244.943000007</v>
      </c>
      <c r="K19" s="10">
        <v>24805539.530999973</v>
      </c>
      <c r="L19" s="152">
        <v>24934868.90699999</v>
      </c>
      <c r="N19" s="92">
        <f t="shared" si="3"/>
        <v>0.45083882687373805</v>
      </c>
      <c r="O19" s="16">
        <f t="shared" si="4"/>
        <v>0.41152754308952011</v>
      </c>
      <c r="P19" s="16">
        <f t="shared" si="5"/>
        <v>0.37432112521898186</v>
      </c>
      <c r="Q19" s="34">
        <f t="shared" si="6"/>
        <v>0.35884756327888662</v>
      </c>
      <c r="R19" s="34">
        <f t="shared" si="7"/>
        <v>0.34479390972547513</v>
      </c>
      <c r="S19" s="34">
        <f t="shared" si="8"/>
        <v>0.34507758822069945</v>
      </c>
      <c r="T19" s="34">
        <f t="shared" si="9"/>
        <v>0.34393362070258487</v>
      </c>
      <c r="U19" s="34">
        <f t="shared" si="10"/>
        <v>0.34424616935102331</v>
      </c>
      <c r="V19" s="34">
        <f t="shared" si="11"/>
        <v>0.36305704553002932</v>
      </c>
      <c r="W19" s="17">
        <f t="shared" si="12"/>
        <v>0.36228943488895388</v>
      </c>
      <c r="Y19" s="88">
        <f t="shared" si="13"/>
        <v>5.2137296122259889E-3</v>
      </c>
      <c r="Z19" s="93">
        <f t="shared" si="14"/>
        <v>-7.6761064107544463E-2</v>
      </c>
    </row>
    <row r="20" spans="1:26" ht="20.100000000000001" customHeight="1" thickBot="1">
      <c r="A20" s="22"/>
      <c r="B20" t="s">
        <v>7</v>
      </c>
      <c r="C20" s="29">
        <v>92214</v>
      </c>
      <c r="D20" s="41">
        <v>102073</v>
      </c>
      <c r="E20" s="41">
        <v>98187</v>
      </c>
      <c r="F20" s="32">
        <v>103230</v>
      </c>
      <c r="G20" s="32">
        <v>95779</v>
      </c>
      <c r="H20" s="32">
        <v>114500</v>
      </c>
      <c r="I20" s="32">
        <v>145774.05200000003</v>
      </c>
      <c r="J20" s="32">
        <v>132063.78300000005</v>
      </c>
      <c r="K20" s="10">
        <v>133148.41400000002</v>
      </c>
      <c r="L20" s="152">
        <v>133669.69400000005</v>
      </c>
      <c r="N20" s="92">
        <f t="shared" si="3"/>
        <v>1.095184702768292E-3</v>
      </c>
      <c r="O20" s="16">
        <f t="shared" si="4"/>
        <v>1.2057042795184279E-3</v>
      </c>
      <c r="P20" s="16">
        <f t="shared" si="5"/>
        <v>1.1407515220418539E-3</v>
      </c>
      <c r="Q20" s="34">
        <f t="shared" si="6"/>
        <v>1.1364157144529345E-3</v>
      </c>
      <c r="R20" s="34">
        <f t="shared" si="7"/>
        <v>1.0131325799368947E-3</v>
      </c>
      <c r="S20" s="34">
        <f t="shared" si="8"/>
        <v>1.1440750267815974E-3</v>
      </c>
      <c r="T20" s="34">
        <f t="shared" si="9"/>
        <v>1.4941764855813701E-3</v>
      </c>
      <c r="U20" s="34">
        <f t="shared" si="10"/>
        <v>1.9773810213611974E-3</v>
      </c>
      <c r="V20" s="34">
        <f t="shared" si="11"/>
        <v>1.9487771972642304E-3</v>
      </c>
      <c r="W20" s="17">
        <f t="shared" si="12"/>
        <v>1.9421444757403321E-3</v>
      </c>
      <c r="Y20" s="340">
        <f t="shared" si="13"/>
        <v>3.9150297351647602E-3</v>
      </c>
      <c r="Z20" s="79">
        <f t="shared" si="14"/>
        <v>-6.6327215238982593E-4</v>
      </c>
    </row>
    <row r="21" spans="1:26" ht="20.100000000000001" customHeight="1" thickBot="1">
      <c r="A21" s="5" t="s">
        <v>45</v>
      </c>
      <c r="B21" s="6"/>
      <c r="C21" s="12">
        <f t="shared" ref="C21:J21" si="15">C22+C23</f>
        <v>99111299</v>
      </c>
      <c r="D21" s="33">
        <f t="shared" si="15"/>
        <v>102528037</v>
      </c>
      <c r="E21" s="33">
        <f t="shared" si="15"/>
        <v>96652690</v>
      </c>
      <c r="F21" s="33">
        <f t="shared" si="15"/>
        <v>98257557</v>
      </c>
      <c r="G21" s="33">
        <f t="shared" si="15"/>
        <v>108015903</v>
      </c>
      <c r="H21" s="33">
        <f t="shared" si="15"/>
        <v>109024423</v>
      </c>
      <c r="I21" s="33">
        <f t="shared" si="15"/>
        <v>106674577.11800009</v>
      </c>
      <c r="J21" s="33">
        <f t="shared" si="15"/>
        <v>83540713.621999979</v>
      </c>
      <c r="K21" s="13">
        <f t="shared" ref="K21:L21" si="16">K22+K23</f>
        <v>80913773.676999941</v>
      </c>
      <c r="L21" s="151">
        <f t="shared" si="16"/>
        <v>79259696.259999961</v>
      </c>
      <c r="N21" s="18">
        <f t="shared" ref="N21:W21" si="17">C21/C24</f>
        <v>0.54067355389517568</v>
      </c>
      <c r="O21" s="19">
        <f t="shared" si="17"/>
        <v>0.54773217788782036</v>
      </c>
      <c r="P21" s="19">
        <f t="shared" si="17"/>
        <v>0.52895194971132997</v>
      </c>
      <c r="Q21" s="206">
        <f t="shared" si="17"/>
        <v>0.51961788742905624</v>
      </c>
      <c r="R21" s="206">
        <f t="shared" si="17"/>
        <v>0.53327128845471461</v>
      </c>
      <c r="S21" s="206">
        <f t="shared" si="17"/>
        <v>0.52138533838592072</v>
      </c>
      <c r="T21" s="206">
        <f t="shared" si="17"/>
        <v>0.52231023588992642</v>
      </c>
      <c r="U21" s="206">
        <f t="shared" si="17"/>
        <v>0.55572315224917346</v>
      </c>
      <c r="V21" s="19">
        <f t="shared" si="17"/>
        <v>0.54217995185507173</v>
      </c>
      <c r="W21" s="191">
        <f t="shared" si="17"/>
        <v>0.53522921137042989</v>
      </c>
      <c r="Y21" s="98">
        <f t="shared" si="13"/>
        <v>-2.0442470321590734E-2</v>
      </c>
      <c r="Z21" s="97">
        <f t="shared" si="14"/>
        <v>-0.69507404846418375</v>
      </c>
    </row>
    <row r="22" spans="1:26" ht="20.100000000000001" customHeight="1">
      <c r="A22" s="22"/>
      <c r="B22" t="s">
        <v>4</v>
      </c>
      <c r="C22" s="9">
        <v>2685611</v>
      </c>
      <c r="D22" s="32">
        <v>2953141</v>
      </c>
      <c r="E22" s="32">
        <v>4472943</v>
      </c>
      <c r="F22" s="32">
        <v>8047396</v>
      </c>
      <c r="G22" s="32">
        <v>8157392</v>
      </c>
      <c r="H22" s="32">
        <v>9161084</v>
      </c>
      <c r="I22" s="32">
        <v>10355385.218000002</v>
      </c>
      <c r="J22" s="32">
        <v>10936355.419999996</v>
      </c>
      <c r="K22" s="10">
        <v>11639249.086000005</v>
      </c>
      <c r="L22" s="152">
        <v>11640008.224999998</v>
      </c>
      <c r="N22" s="92">
        <f t="shared" ref="N22:W22" si="18">C22/C21</f>
        <v>2.7096920604380334E-2</v>
      </c>
      <c r="O22" s="34">
        <f t="shared" si="18"/>
        <v>2.8803253104319162E-2</v>
      </c>
      <c r="P22" s="34">
        <f t="shared" si="18"/>
        <v>4.627851537292961E-2</v>
      </c>
      <c r="Q22" s="34">
        <f t="shared" si="18"/>
        <v>8.1901038919581517E-2</v>
      </c>
      <c r="R22" s="34">
        <f t="shared" si="18"/>
        <v>7.5520287045140008E-2</v>
      </c>
      <c r="S22" s="34">
        <f t="shared" si="18"/>
        <v>8.4027814575088372E-2</v>
      </c>
      <c r="T22" s="34">
        <f t="shared" si="18"/>
        <v>9.7074537324344845E-2</v>
      </c>
      <c r="U22" s="34">
        <f t="shared" si="18"/>
        <v>0.13091048598751698</v>
      </c>
      <c r="V22" s="34">
        <f t="shared" si="18"/>
        <v>0.14384756212783717</v>
      </c>
      <c r="W22" s="17">
        <f t="shared" si="18"/>
        <v>0.14685910714086811</v>
      </c>
      <c r="Y22" s="42">
        <f t="shared" si="13"/>
        <v>6.5222334738595288E-5</v>
      </c>
      <c r="Z22" s="78">
        <f t="shared" si="14"/>
        <v>0.30115450130309418</v>
      </c>
    </row>
    <row r="23" spans="1:26" ht="20.100000000000001" customHeight="1" thickBot="1">
      <c r="A23" s="22"/>
      <c r="B23" t="s">
        <v>3</v>
      </c>
      <c r="C23" s="29">
        <v>96425688</v>
      </c>
      <c r="D23" s="32">
        <v>99574896</v>
      </c>
      <c r="E23" s="32">
        <v>92179747</v>
      </c>
      <c r="F23" s="32">
        <v>90210161</v>
      </c>
      <c r="G23" s="32">
        <v>99858511</v>
      </c>
      <c r="H23" s="32">
        <v>99863339</v>
      </c>
      <c r="I23" s="32">
        <v>96319191.90000008</v>
      </c>
      <c r="J23" s="32">
        <v>72604358.201999977</v>
      </c>
      <c r="K23" s="30">
        <v>69274524.590999931</v>
      </c>
      <c r="L23" s="152">
        <v>67619688.034999967</v>
      </c>
      <c r="N23" s="92">
        <f t="shared" ref="N23:W23" si="19">C23/C21</f>
        <v>0.97290307939561971</v>
      </c>
      <c r="O23" s="34">
        <f t="shared" si="19"/>
        <v>0.97119674689568081</v>
      </c>
      <c r="P23" s="34">
        <f t="shared" si="19"/>
        <v>0.9537214846270704</v>
      </c>
      <c r="Q23" s="34">
        <f t="shared" si="19"/>
        <v>0.91809896108041844</v>
      </c>
      <c r="R23" s="34">
        <f t="shared" si="19"/>
        <v>0.92447971295485998</v>
      </c>
      <c r="S23" s="34">
        <f t="shared" si="19"/>
        <v>0.91597218542491166</v>
      </c>
      <c r="T23" s="34">
        <f t="shared" si="19"/>
        <v>0.9029254626756551</v>
      </c>
      <c r="U23" s="34">
        <f t="shared" si="19"/>
        <v>0.86908951401248291</v>
      </c>
      <c r="V23" s="34">
        <f t="shared" si="19"/>
        <v>0.85615243787216277</v>
      </c>
      <c r="W23" s="90">
        <f t="shared" si="19"/>
        <v>0.85314089285913197</v>
      </c>
      <c r="Y23" s="340">
        <f t="shared" si="13"/>
        <v>-2.3888096898105008E-2</v>
      </c>
      <c r="Z23" s="79">
        <f t="shared" si="14"/>
        <v>-0.3011545013030803</v>
      </c>
    </row>
    <row r="24" spans="1:26" ht="20.100000000000001" customHeight="1" thickBot="1">
      <c r="A24" s="71" t="s">
        <v>5</v>
      </c>
      <c r="B24" s="96"/>
      <c r="C24" s="80">
        <f t="shared" ref="C24:J24" si="20">C7+C21</f>
        <v>183310795</v>
      </c>
      <c r="D24" s="81">
        <f t="shared" si="20"/>
        <v>187186441</v>
      </c>
      <c r="E24" s="81">
        <f t="shared" si="20"/>
        <v>182724896</v>
      </c>
      <c r="F24" s="81">
        <f t="shared" si="20"/>
        <v>189095794</v>
      </c>
      <c r="G24" s="81">
        <f t="shared" si="20"/>
        <v>202553382</v>
      </c>
      <c r="H24" s="81">
        <f t="shared" si="20"/>
        <v>209105272</v>
      </c>
      <c r="I24" s="81">
        <f t="shared" si="20"/>
        <v>204236045.53000009</v>
      </c>
      <c r="J24" s="81">
        <f t="shared" si="20"/>
        <v>150327934.48299998</v>
      </c>
      <c r="K24" s="81">
        <f t="shared" ref="K24:L24" si="21">K7+K21</f>
        <v>149237856.17699993</v>
      </c>
      <c r="L24" s="360">
        <f t="shared" si="21"/>
        <v>148085520.32699996</v>
      </c>
      <c r="N24" s="85">
        <f t="shared" ref="N24:U24" si="22">N7+N21</f>
        <v>1</v>
      </c>
      <c r="O24" s="82">
        <f t="shared" si="22"/>
        <v>1</v>
      </c>
      <c r="P24" s="82">
        <f t="shared" si="22"/>
        <v>1</v>
      </c>
      <c r="Q24" s="82">
        <f t="shared" si="22"/>
        <v>1</v>
      </c>
      <c r="R24" s="82">
        <f t="shared" si="22"/>
        <v>1</v>
      </c>
      <c r="S24" s="82">
        <f t="shared" si="22"/>
        <v>1</v>
      </c>
      <c r="T24" s="82">
        <f t="shared" si="22"/>
        <v>1</v>
      </c>
      <c r="U24" s="82">
        <f t="shared" si="22"/>
        <v>1</v>
      </c>
      <c r="V24" s="82">
        <f t="shared" ref="V24:W24" si="23">V7+V21</f>
        <v>1</v>
      </c>
      <c r="W24" s="295">
        <f t="shared" si="23"/>
        <v>1</v>
      </c>
      <c r="Y24" s="89">
        <f t="shared" si="13"/>
        <v>-7.7214714786123994E-3</v>
      </c>
      <c r="Z24" s="146">
        <f t="shared" si="14"/>
        <v>0</v>
      </c>
    </row>
    <row r="27" spans="1:26">
      <c r="A27" s="1" t="s">
        <v>22</v>
      </c>
      <c r="N27" s="1" t="s">
        <v>24</v>
      </c>
      <c r="Y27" s="1" t="str">
        <f>Y3</f>
        <v>VARIAÇÃO (JAN-DEZ)</v>
      </c>
    </row>
    <row r="28" spans="1:26" ht="15" customHeight="1" thickBot="1"/>
    <row r="29" spans="1:26" ht="24" customHeight="1">
      <c r="A29" s="378" t="s">
        <v>35</v>
      </c>
      <c r="B29" s="379"/>
      <c r="C29" s="382">
        <v>2016</v>
      </c>
      <c r="D29" s="376">
        <v>2017</v>
      </c>
      <c r="E29" s="376">
        <v>2018</v>
      </c>
      <c r="F29" s="384">
        <v>2019</v>
      </c>
      <c r="G29" s="384">
        <v>2020</v>
      </c>
      <c r="H29" s="376">
        <v>2021</v>
      </c>
      <c r="I29" s="376">
        <v>2022</v>
      </c>
      <c r="J29" s="376">
        <v>2023</v>
      </c>
      <c r="K29" s="376">
        <v>2024</v>
      </c>
      <c r="L29" s="429">
        <f>L5</f>
        <v>2025</v>
      </c>
      <c r="N29" s="435">
        <v>2016</v>
      </c>
      <c r="O29" s="376">
        <v>2017</v>
      </c>
      <c r="P29" s="376">
        <v>2018</v>
      </c>
      <c r="Q29" s="376">
        <v>2019</v>
      </c>
      <c r="R29" s="376">
        <v>2020</v>
      </c>
      <c r="S29" s="376">
        <v>2021</v>
      </c>
      <c r="T29" s="376">
        <v>2022</v>
      </c>
      <c r="U29" s="376">
        <v>2023</v>
      </c>
      <c r="V29" s="376">
        <v>2024</v>
      </c>
      <c r="W29" s="429">
        <v>2025</v>
      </c>
      <c r="Y29" s="437" t="s">
        <v>87</v>
      </c>
      <c r="Z29" s="438"/>
    </row>
    <row r="30" spans="1:26" ht="20.25" customHeight="1" thickBot="1">
      <c r="A30" s="380"/>
      <c r="B30" s="381"/>
      <c r="C30" s="383"/>
      <c r="D30" s="377"/>
      <c r="E30" s="377"/>
      <c r="F30" s="385"/>
      <c r="G30" s="385"/>
      <c r="H30" s="434"/>
      <c r="I30" s="434"/>
      <c r="J30" s="434"/>
      <c r="K30" s="434"/>
      <c r="L30" s="430"/>
      <c r="N30" s="451"/>
      <c r="O30" s="377"/>
      <c r="P30" s="377"/>
      <c r="Q30" s="377"/>
      <c r="R30" s="377"/>
      <c r="S30" s="377"/>
      <c r="T30" s="377"/>
      <c r="U30" s="377"/>
      <c r="V30" s="377"/>
      <c r="W30" s="454"/>
      <c r="Y30" s="87" t="s">
        <v>1</v>
      </c>
      <c r="Z30" s="72" t="s">
        <v>37</v>
      </c>
    </row>
    <row r="31" spans="1:26" ht="20.100000000000001" customHeight="1" thickBot="1">
      <c r="A31" s="3" t="s">
        <v>2</v>
      </c>
      <c r="B31" s="4"/>
      <c r="C31" s="7">
        <f t="shared" ref="C31:H31" si="24">SUM(C32:C44)</f>
        <v>270476629</v>
      </c>
      <c r="D31" s="8">
        <f t="shared" si="24"/>
        <v>289277021</v>
      </c>
      <c r="E31" s="8">
        <f t="shared" si="24"/>
        <v>309420015</v>
      </c>
      <c r="F31" s="8">
        <f t="shared" si="24"/>
        <v>332265767</v>
      </c>
      <c r="G31" s="8">
        <f t="shared" si="24"/>
        <v>352509064</v>
      </c>
      <c r="H31" s="8">
        <f t="shared" si="24"/>
        <v>392280229</v>
      </c>
      <c r="I31" s="8">
        <f>SUM(I32:I44)</f>
        <v>402787974.53700018</v>
      </c>
      <c r="J31" s="8">
        <f>SUM(J32:J44)</f>
        <v>296661297.5620001</v>
      </c>
      <c r="K31" s="359">
        <f>SUM(K32:K44)</f>
        <v>304597557.21899998</v>
      </c>
      <c r="L31" s="358">
        <f t="shared" ref="L31" si="25">SUM(L32:L44)</f>
        <v>309306289.16899979</v>
      </c>
      <c r="N31" s="61">
        <f t="shared" ref="N31:W31" si="26">C31/C48</f>
        <v>0.70079004231888764</v>
      </c>
      <c r="O31" s="15">
        <f t="shared" si="26"/>
        <v>0.7026480236771504</v>
      </c>
      <c r="P31" s="15">
        <f t="shared" si="26"/>
        <v>0.70460612492200081</v>
      </c>
      <c r="Q31" s="15">
        <f t="shared" si="26"/>
        <v>0.71688663372773664</v>
      </c>
      <c r="R31" s="15">
        <f t="shared" si="26"/>
        <v>0.70947542866484981</v>
      </c>
      <c r="S31" s="15">
        <f t="shared" si="26"/>
        <v>0.72896860507726113</v>
      </c>
      <c r="T31" s="15">
        <f t="shared" si="26"/>
        <v>0.72656537226076789</v>
      </c>
      <c r="U31" s="15">
        <f t="shared" si="26"/>
        <v>0.70289628243839852</v>
      </c>
      <c r="V31" s="15">
        <f t="shared" si="26"/>
        <v>0.71479193448890099</v>
      </c>
      <c r="W31" s="333">
        <f t="shared" si="26"/>
        <v>0.71915155924052931</v>
      </c>
      <c r="Y31" s="98">
        <f>(W31-V31)/V31</f>
        <v>6.099152132635061E-3</v>
      </c>
      <c r="Z31" s="97">
        <f>(W31-V31)*100</f>
        <v>0.43596247516283215</v>
      </c>
    </row>
    <row r="32" spans="1:26" ht="20.100000000000001" customHeight="1">
      <c r="A32" s="22"/>
      <c r="B32" t="s">
        <v>10</v>
      </c>
      <c r="C32" s="9">
        <v>43263427</v>
      </c>
      <c r="D32" s="32">
        <v>45322865</v>
      </c>
      <c r="E32" s="32">
        <v>48266368</v>
      </c>
      <c r="F32" s="32">
        <v>50700344</v>
      </c>
      <c r="G32" s="32">
        <v>53931412</v>
      </c>
      <c r="H32" s="32">
        <v>56340940</v>
      </c>
      <c r="I32" s="32">
        <v>57773575.998999983</v>
      </c>
      <c r="J32" s="249">
        <v>41915531.914000005</v>
      </c>
      <c r="K32" s="10">
        <v>41618581.402000017</v>
      </c>
      <c r="L32" s="152">
        <v>42378861.959999986</v>
      </c>
      <c r="N32" s="92">
        <f t="shared" ref="N32:N44" si="27">C32/$C$31</f>
        <v>0.15995255176002657</v>
      </c>
      <c r="O32" s="16">
        <f t="shared" ref="O32:O44" si="28">D32/$D$31</f>
        <v>0.1566763403581925</v>
      </c>
      <c r="P32" s="16">
        <f t="shared" ref="P32:P44" si="29">E32/$E$31</f>
        <v>0.15598980563684609</v>
      </c>
      <c r="Q32" s="34">
        <f t="shared" ref="Q32:Q44" si="30">F32/$F$31</f>
        <v>0.15258973097881612</v>
      </c>
      <c r="R32" s="34">
        <f t="shared" ref="R32:R44" si="31">G32/$G$31</f>
        <v>0.15299297949399679</v>
      </c>
      <c r="S32" s="34">
        <f t="shared" ref="S32:S44" si="32">H32/$H$31</f>
        <v>0.14362421512708967</v>
      </c>
      <c r="T32" s="34">
        <f t="shared" ref="T32:T44" si="33">I32/$I$31</f>
        <v>0.14343421266588208</v>
      </c>
      <c r="U32" s="34">
        <f t="shared" ref="U32:U44" si="34">J32/$J$31</f>
        <v>0.14129086691950424</v>
      </c>
      <c r="V32" s="16">
        <f t="shared" ref="V32:V44" si="35">K32/$K$31</f>
        <v>0.13663465256248603</v>
      </c>
      <c r="W32" s="75">
        <f>L32/$L$31</f>
        <v>0.13701260997265038</v>
      </c>
      <c r="Y32" s="42">
        <f t="shared" ref="Y32:Y48" si="36">(W32-V32)/V32</f>
        <v>2.7661900043366439E-3</v>
      </c>
      <c r="Z32" s="78">
        <f t="shared" ref="Z32:Z48" si="37">(W32-V32)*100</f>
        <v>3.7795741016435902E-2</v>
      </c>
    </row>
    <row r="33" spans="1:26" ht="20.100000000000001" customHeight="1">
      <c r="A33" s="22"/>
      <c r="B33" t="s">
        <v>17</v>
      </c>
      <c r="C33" s="9">
        <v>534724</v>
      </c>
      <c r="D33" s="32">
        <v>727328</v>
      </c>
      <c r="E33" s="32">
        <v>627880</v>
      </c>
      <c r="F33" s="32">
        <v>660848</v>
      </c>
      <c r="G33" s="32">
        <v>732632</v>
      </c>
      <c r="H33" s="32">
        <v>965487</v>
      </c>
      <c r="I33" s="32">
        <v>1069815.213</v>
      </c>
      <c r="J33" s="10">
        <v>949877.30999999971</v>
      </c>
      <c r="K33" s="10">
        <v>973524.10799999966</v>
      </c>
      <c r="L33" s="152">
        <v>968434.06</v>
      </c>
      <c r="N33" s="92">
        <f t="shared" si="27"/>
        <v>1.976969329945324E-3</v>
      </c>
      <c r="O33" s="16">
        <f t="shared" si="28"/>
        <v>2.5142958036753287E-3</v>
      </c>
      <c r="P33" s="16">
        <f t="shared" si="29"/>
        <v>2.0292158540552072E-3</v>
      </c>
      <c r="Q33" s="34">
        <f t="shared" si="30"/>
        <v>1.9889138925347069E-3</v>
      </c>
      <c r="R33" s="34">
        <f t="shared" si="31"/>
        <v>2.0783352112614048E-3</v>
      </c>
      <c r="S33" s="34">
        <f t="shared" si="32"/>
        <v>2.4612175904485871E-3</v>
      </c>
      <c r="T33" s="34">
        <f t="shared" si="33"/>
        <v>2.6560257024300176E-3</v>
      </c>
      <c r="U33" s="34">
        <f t="shared" si="34"/>
        <v>3.201891577385426E-3</v>
      </c>
      <c r="V33" s="16">
        <f t="shared" si="35"/>
        <v>3.1960995251844844E-3</v>
      </c>
      <c r="W33" s="75">
        <f>L33/$L$31</f>
        <v>3.1309872896598747E-3</v>
      </c>
      <c r="Y33" s="88">
        <f t="shared" si="36"/>
        <v>-2.0372405493490189E-2</v>
      </c>
      <c r="Z33" s="93">
        <f t="shared" si="37"/>
        <v>-6.511223552460978E-3</v>
      </c>
    </row>
    <row r="34" spans="1:26" ht="20.100000000000001" customHeight="1">
      <c r="A34" s="22"/>
      <c r="B34" t="s">
        <v>14</v>
      </c>
      <c r="C34" s="9">
        <v>38185533</v>
      </c>
      <c r="D34" s="32">
        <v>43987043</v>
      </c>
      <c r="E34" s="32">
        <v>47167068</v>
      </c>
      <c r="F34" s="32">
        <v>49268564</v>
      </c>
      <c r="G34" s="32">
        <v>57661665</v>
      </c>
      <c r="H34" s="32">
        <v>68982199</v>
      </c>
      <c r="I34" s="10">
        <v>74341099.981000036</v>
      </c>
      <c r="J34" s="10">
        <v>61025193.865999982</v>
      </c>
      <c r="K34" s="10">
        <v>66243007.715999991</v>
      </c>
      <c r="L34" s="152">
        <v>71026135.48300001</v>
      </c>
      <c r="N34" s="92">
        <f t="shared" si="27"/>
        <v>0.14117867832492101</v>
      </c>
      <c r="O34" s="16">
        <f t="shared" si="28"/>
        <v>0.15205854529316382</v>
      </c>
      <c r="P34" s="16">
        <f t="shared" si="29"/>
        <v>0.15243702964722564</v>
      </c>
      <c r="Q34" s="34">
        <f t="shared" si="30"/>
        <v>0.14828059009762506</v>
      </c>
      <c r="R34" s="34">
        <f t="shared" si="31"/>
        <v>0.16357498540803478</v>
      </c>
      <c r="S34" s="34">
        <f t="shared" si="32"/>
        <v>0.17584928808634911</v>
      </c>
      <c r="T34" s="34">
        <f t="shared" si="33"/>
        <v>0.18456633435110423</v>
      </c>
      <c r="U34" s="34">
        <f t="shared" si="34"/>
        <v>0.2057066235721097</v>
      </c>
      <c r="V34" s="16">
        <f t="shared" si="35"/>
        <v>0.21747714696337009</v>
      </c>
      <c r="W34" s="75">
        <f>L34/$L$31</f>
        <v>0.22963042773499026</v>
      </c>
      <c r="Y34" s="88">
        <f t="shared" si="36"/>
        <v>5.5883024682437846E-2</v>
      </c>
      <c r="Z34" s="93">
        <f t="shared" si="37"/>
        <v>1.2153280771620172</v>
      </c>
    </row>
    <row r="35" spans="1:26" ht="20.100000000000001" customHeight="1">
      <c r="A35" s="22"/>
      <c r="B35" t="s">
        <v>8</v>
      </c>
      <c r="C35" s="9">
        <v>126076</v>
      </c>
      <c r="D35" s="32">
        <v>91732</v>
      </c>
      <c r="E35" s="32">
        <v>249211</v>
      </c>
      <c r="F35" s="32">
        <v>342501</v>
      </c>
      <c r="G35" s="32">
        <v>108524</v>
      </c>
      <c r="H35" s="32"/>
      <c r="I35" s="281"/>
      <c r="J35" s="281"/>
      <c r="K35" s="281"/>
      <c r="L35" s="152"/>
      <c r="N35" s="92">
        <f t="shared" si="27"/>
        <v>4.6612530060776526E-4</v>
      </c>
      <c r="O35" s="16">
        <f t="shared" si="28"/>
        <v>3.1710780096840115E-4</v>
      </c>
      <c r="P35" s="16">
        <f t="shared" si="29"/>
        <v>8.0541331497253009E-4</v>
      </c>
      <c r="Q35" s="34">
        <f t="shared" si="30"/>
        <v>1.0308043560804145E-3</v>
      </c>
      <c r="R35" s="34">
        <f t="shared" si="31"/>
        <v>3.0786158735481478E-4</v>
      </c>
      <c r="S35" s="34">
        <f t="shared" si="32"/>
        <v>0</v>
      </c>
      <c r="T35" s="34">
        <f t="shared" si="33"/>
        <v>0</v>
      </c>
      <c r="U35" s="34">
        <f t="shared" si="34"/>
        <v>0</v>
      </c>
      <c r="V35" s="16">
        <f t="shared" si="35"/>
        <v>0</v>
      </c>
      <c r="W35" s="75">
        <f>L35/$L$31</f>
        <v>0</v>
      </c>
      <c r="Y35" s="88"/>
      <c r="Z35" s="93">
        <f t="shared" si="37"/>
        <v>0</v>
      </c>
    </row>
    <row r="36" spans="1:26" ht="20.100000000000001" customHeight="1">
      <c r="A36" s="22"/>
      <c r="B36" t="s">
        <v>15</v>
      </c>
      <c r="C36" s="9">
        <v>41727</v>
      </c>
      <c r="D36" s="32">
        <v>51471</v>
      </c>
      <c r="E36" s="32">
        <v>46466</v>
      </c>
      <c r="F36" s="32">
        <v>41389</v>
      </c>
      <c r="G36" s="32">
        <v>39464</v>
      </c>
      <c r="H36" s="32">
        <v>45091</v>
      </c>
      <c r="I36" s="10">
        <v>42381.52199999999</v>
      </c>
      <c r="J36" s="10">
        <v>46153.90400000001</v>
      </c>
      <c r="K36" s="10">
        <v>36171.745999999992</v>
      </c>
      <c r="L36" s="152">
        <v>27639.331999999984</v>
      </c>
      <c r="N36" s="92">
        <f t="shared" si="27"/>
        <v>1.5427210903312463E-4</v>
      </c>
      <c r="O36" s="16">
        <f t="shared" si="28"/>
        <v>1.7792979138844215E-4</v>
      </c>
      <c r="P36" s="16">
        <f t="shared" si="29"/>
        <v>1.5017128093669055E-4</v>
      </c>
      <c r="Q36" s="34">
        <f t="shared" si="30"/>
        <v>1.2456594723464243E-4</v>
      </c>
      <c r="R36" s="34">
        <f t="shared" si="31"/>
        <v>1.1195173126101517E-4</v>
      </c>
      <c r="S36" s="34">
        <f t="shared" si="32"/>
        <v>1.1494588986792908E-4</v>
      </c>
      <c r="T36" s="34">
        <f t="shared" si="33"/>
        <v>1.052204253334947E-4</v>
      </c>
      <c r="U36" s="34">
        <f t="shared" si="34"/>
        <v>1.5557777296633772E-4</v>
      </c>
      <c r="V36" s="16">
        <f t="shared" si="35"/>
        <v>1.1875258071749138E-4</v>
      </c>
      <c r="W36" s="75">
        <f>L36/$L$31</f>
        <v>8.9359101214066529E-5</v>
      </c>
      <c r="Y36" s="88">
        <f t="shared" si="36"/>
        <v>-0.24751865875951787</v>
      </c>
      <c r="Z36" s="93">
        <f t="shared" si="37"/>
        <v>-2.939347950342485E-3</v>
      </c>
    </row>
    <row r="37" spans="1:26" ht="20.100000000000001" customHeight="1">
      <c r="A37" s="22"/>
      <c r="B37" t="s">
        <v>13</v>
      </c>
      <c r="C37" s="9">
        <v>2266260</v>
      </c>
      <c r="D37" s="32">
        <v>1874529</v>
      </c>
      <c r="E37" s="32">
        <v>2247676</v>
      </c>
      <c r="F37" s="32">
        <v>2123665</v>
      </c>
      <c r="G37" s="32">
        <v>1635486</v>
      </c>
      <c r="H37" s="32">
        <v>1544064</v>
      </c>
      <c r="I37" s="10">
        <v>1367487.6139999996</v>
      </c>
      <c r="J37" s="10">
        <v>1232583.5129999996</v>
      </c>
      <c r="K37" s="10">
        <v>1273889.6779999996</v>
      </c>
      <c r="L37" s="186">
        <v>1258652.2750000001</v>
      </c>
      <c r="N37" s="92">
        <f t="shared" si="27"/>
        <v>8.3787645844994613E-3</v>
      </c>
      <c r="O37" s="16">
        <f t="shared" si="28"/>
        <v>6.4800480643777093E-3</v>
      </c>
      <c r="P37" s="16">
        <f t="shared" si="29"/>
        <v>7.2641583964760652E-3</v>
      </c>
      <c r="Q37" s="34">
        <f t="shared" si="30"/>
        <v>6.3914649383666417E-3</v>
      </c>
      <c r="R37" s="34">
        <f t="shared" si="31"/>
        <v>4.6395572966033008E-3</v>
      </c>
      <c r="S37" s="34">
        <f t="shared" si="32"/>
        <v>3.9361249582629361E-3</v>
      </c>
      <c r="T37" s="34">
        <f t="shared" si="33"/>
        <v>3.3950557128025229E-3</v>
      </c>
      <c r="U37" s="34">
        <f t="shared" si="34"/>
        <v>4.1548510814505505E-3</v>
      </c>
      <c r="V37" s="16">
        <f t="shared" si="35"/>
        <v>4.1822058247305526E-3</v>
      </c>
      <c r="W37" s="75">
        <f>L36/$L$31</f>
        <v>8.9359101214066529E-5</v>
      </c>
      <c r="Y37" s="88">
        <f t="shared" si="36"/>
        <v>-0.97863349989001946</v>
      </c>
      <c r="Z37" s="93">
        <f t="shared" si="37"/>
        <v>-0.40928467235164862</v>
      </c>
    </row>
    <row r="38" spans="1:26" ht="20.100000000000001" customHeight="1">
      <c r="A38" s="22"/>
      <c r="B38" t="s">
        <v>16</v>
      </c>
      <c r="C38" s="9">
        <v>11166139</v>
      </c>
      <c r="D38" s="32">
        <v>13434809</v>
      </c>
      <c r="E38" s="32">
        <v>14245400</v>
      </c>
      <c r="F38" s="32">
        <v>14754407</v>
      </c>
      <c r="G38" s="32">
        <v>15038996</v>
      </c>
      <c r="H38" s="32">
        <v>16119859</v>
      </c>
      <c r="I38" s="32">
        <v>16966084.069000017</v>
      </c>
      <c r="J38" s="10">
        <v>12088897.663000008</v>
      </c>
      <c r="K38" s="10">
        <v>12599970.064000007</v>
      </c>
      <c r="L38" s="152">
        <v>12455948.950000009</v>
      </c>
      <c r="N38" s="92">
        <f t="shared" si="27"/>
        <v>4.1283193454766103E-2</v>
      </c>
      <c r="O38" s="16">
        <f t="shared" si="28"/>
        <v>4.6442710705320765E-2</v>
      </c>
      <c r="P38" s="16">
        <f t="shared" si="29"/>
        <v>4.6039038554115515E-2</v>
      </c>
      <c r="Q38" s="34">
        <f t="shared" si="30"/>
        <v>4.440543825268644E-2</v>
      </c>
      <c r="R38" s="34">
        <f t="shared" si="31"/>
        <v>4.2662721432887754E-2</v>
      </c>
      <c r="S38" s="34">
        <f t="shared" si="32"/>
        <v>4.1092713341920682E-2</v>
      </c>
      <c r="T38" s="34">
        <f t="shared" si="33"/>
        <v>4.2121625126724106E-2</v>
      </c>
      <c r="U38" s="34">
        <f t="shared" si="34"/>
        <v>4.0749830740808089E-2</v>
      </c>
      <c r="V38" s="16">
        <f t="shared" si="35"/>
        <v>4.1365959001899884E-2</v>
      </c>
      <c r="W38" s="75">
        <f t="shared" ref="W38:W44" si="38">L38/$L$31</f>
        <v>4.0270597094759643E-2</v>
      </c>
      <c r="Y38" s="88">
        <f t="shared" si="36"/>
        <v>-2.6479789990845673E-2</v>
      </c>
      <c r="Z38" s="93">
        <f t="shared" si="37"/>
        <v>-0.1095361907140241</v>
      </c>
    </row>
    <row r="39" spans="1:26" ht="20.100000000000001" customHeight="1">
      <c r="A39" s="22"/>
      <c r="B39" t="s">
        <v>83</v>
      </c>
      <c r="C39" s="9">
        <v>927790</v>
      </c>
      <c r="D39" s="32">
        <v>956013</v>
      </c>
      <c r="E39" s="32">
        <v>984175</v>
      </c>
      <c r="F39" s="32">
        <v>1170391</v>
      </c>
      <c r="G39" s="32">
        <v>1563634</v>
      </c>
      <c r="H39" s="32">
        <v>2282245</v>
      </c>
      <c r="I39" s="32">
        <v>2577304.39</v>
      </c>
      <c r="J39" s="32">
        <v>2632657.9969999995</v>
      </c>
      <c r="K39" s="10">
        <v>2506730.7239999999</v>
      </c>
      <c r="L39" s="152">
        <v>3128078.8450000016</v>
      </c>
      <c r="N39" s="92">
        <f t="shared" si="27"/>
        <v>3.4302039456429339E-3</v>
      </c>
      <c r="O39" s="16">
        <f t="shared" si="28"/>
        <v>3.3048356094623915E-3</v>
      </c>
      <c r="P39" s="16">
        <f t="shared" si="29"/>
        <v>3.1807089143861622E-3</v>
      </c>
      <c r="Q39" s="34">
        <f t="shared" si="30"/>
        <v>3.5224543610597116E-3</v>
      </c>
      <c r="R39" s="34">
        <f t="shared" si="31"/>
        <v>4.4357270767936907E-3</v>
      </c>
      <c r="S39" s="34">
        <f t="shared" si="32"/>
        <v>5.8178945337568873E-3</v>
      </c>
      <c r="T39" s="34">
        <f t="shared" si="33"/>
        <v>6.3986627032809997E-3</v>
      </c>
      <c r="U39" s="34">
        <f t="shared" si="34"/>
        <v>8.8742886875892296E-3</v>
      </c>
      <c r="V39" s="16">
        <f t="shared" si="35"/>
        <v>8.2296481524233214E-3</v>
      </c>
      <c r="W39" s="75">
        <f t="shared" si="38"/>
        <v>1.0113208022391266E-2</v>
      </c>
      <c r="Y39" s="88">
        <f t="shared" si="36"/>
        <v>0.22887489660336297</v>
      </c>
      <c r="Z39" s="93">
        <f t="shared" si="37"/>
        <v>0.18835598699679448</v>
      </c>
    </row>
    <row r="40" spans="1:26" ht="20.100000000000001" customHeight="1">
      <c r="A40" s="22"/>
      <c r="B40" t="s">
        <v>9</v>
      </c>
      <c r="C40" s="9">
        <v>8870855</v>
      </c>
      <c r="D40" s="32">
        <v>11864125</v>
      </c>
      <c r="E40" s="32">
        <v>14902935</v>
      </c>
      <c r="F40" s="32">
        <v>14980316</v>
      </c>
      <c r="G40" s="32">
        <v>14734420</v>
      </c>
      <c r="H40" s="32">
        <v>15896024</v>
      </c>
      <c r="I40" s="32">
        <v>16407850.485000001</v>
      </c>
      <c r="J40" s="32">
        <v>13350001.763</v>
      </c>
      <c r="K40" s="10">
        <v>12281449.010000007</v>
      </c>
      <c r="L40" s="152">
        <v>12413851.685000002</v>
      </c>
      <c r="N40" s="92">
        <f t="shared" si="27"/>
        <v>3.2797122001990052E-2</v>
      </c>
      <c r="O40" s="16">
        <f t="shared" si="28"/>
        <v>4.1013022600229279E-2</v>
      </c>
      <c r="P40" s="16">
        <f t="shared" si="29"/>
        <v>4.8164095008527488E-2</v>
      </c>
      <c r="Q40" s="34">
        <f t="shared" si="30"/>
        <v>4.5085342782243347E-2</v>
      </c>
      <c r="R40" s="34">
        <f t="shared" si="31"/>
        <v>4.1798698259855244E-2</v>
      </c>
      <c r="S40" s="34">
        <f t="shared" si="32"/>
        <v>4.0522113593443425E-2</v>
      </c>
      <c r="T40" s="34">
        <f t="shared" si="33"/>
        <v>4.0735700969872855E-2</v>
      </c>
      <c r="U40" s="34">
        <f t="shared" si="34"/>
        <v>4.5000820372296607E-2</v>
      </c>
      <c r="V40" s="16">
        <f t="shared" si="35"/>
        <v>4.0320247877660663E-2</v>
      </c>
      <c r="W40" s="75">
        <f t="shared" si="38"/>
        <v>4.013449489938202E-2</v>
      </c>
      <c r="Y40" s="88">
        <f t="shared" si="36"/>
        <v>-4.6069403849463668E-3</v>
      </c>
      <c r="Z40" s="93">
        <f t="shared" si="37"/>
        <v>-1.8575297827864296E-2</v>
      </c>
    </row>
    <row r="41" spans="1:26" ht="20.100000000000001" customHeight="1">
      <c r="A41" s="22"/>
      <c r="B41" t="s">
        <v>12</v>
      </c>
      <c r="C41" s="9">
        <v>8796971</v>
      </c>
      <c r="D41" s="32">
        <v>9487411</v>
      </c>
      <c r="E41" s="32">
        <v>10258864</v>
      </c>
      <c r="F41" s="32">
        <v>15573842</v>
      </c>
      <c r="G41" s="32">
        <v>16798411</v>
      </c>
      <c r="H41" s="32">
        <v>17477331</v>
      </c>
      <c r="I41" s="32">
        <v>17418349.115999997</v>
      </c>
      <c r="J41" s="32">
        <v>11511272.216999995</v>
      </c>
      <c r="K41" s="10">
        <v>10746134.251999993</v>
      </c>
      <c r="L41" s="152">
        <v>9564091.778999988</v>
      </c>
      <c r="N41" s="92">
        <f t="shared" si="27"/>
        <v>3.2523959768812408E-2</v>
      </c>
      <c r="O41" s="16">
        <f t="shared" si="28"/>
        <v>3.2796974219393663E-2</v>
      </c>
      <c r="P41" s="16">
        <f t="shared" si="29"/>
        <v>3.3155140271064885E-2</v>
      </c>
      <c r="Q41" s="34">
        <f t="shared" si="30"/>
        <v>4.6871641760193733E-2</v>
      </c>
      <c r="R41" s="34">
        <f t="shared" si="31"/>
        <v>4.7653841320800763E-2</v>
      </c>
      <c r="S41" s="34">
        <f t="shared" si="32"/>
        <v>4.4553178335174269E-2</v>
      </c>
      <c r="T41" s="34">
        <f t="shared" si="33"/>
        <v>4.3244461645167473E-2</v>
      </c>
      <c r="U41" s="34">
        <f t="shared" si="34"/>
        <v>3.8802743437047836E-2</v>
      </c>
      <c r="V41" s="16">
        <f t="shared" si="35"/>
        <v>3.5279778177189129E-2</v>
      </c>
      <c r="W41" s="75">
        <f t="shared" si="38"/>
        <v>3.0921103494841413E-2</v>
      </c>
      <c r="Y41" s="88">
        <f t="shared" si="36"/>
        <v>-0.12354597754148884</v>
      </c>
      <c r="Z41" s="93">
        <f t="shared" si="37"/>
        <v>-0.43586746823477163</v>
      </c>
    </row>
    <row r="42" spans="1:26" ht="20.100000000000001" customHeight="1">
      <c r="A42" s="22"/>
      <c r="B42" t="s">
        <v>11</v>
      </c>
      <c r="C42" s="9">
        <v>33521945</v>
      </c>
      <c r="D42" s="32">
        <v>37719984</v>
      </c>
      <c r="E42" s="32">
        <v>47541365</v>
      </c>
      <c r="F42" s="32">
        <v>52891733</v>
      </c>
      <c r="G42" s="32">
        <v>57835644</v>
      </c>
      <c r="H42" s="32">
        <v>65675359</v>
      </c>
      <c r="I42" s="32">
        <v>66440244.486000024</v>
      </c>
      <c r="J42" s="32">
        <v>43664086.988000013</v>
      </c>
      <c r="K42" s="10">
        <v>42728726.954999991</v>
      </c>
      <c r="L42" s="152">
        <v>41790745.50099998</v>
      </c>
      <c r="N42" s="92">
        <f t="shared" si="27"/>
        <v>0.12393656754720941</v>
      </c>
      <c r="O42" s="16">
        <f t="shared" si="28"/>
        <v>0.13039398660013166</v>
      </c>
      <c r="P42" s="16">
        <f t="shared" si="29"/>
        <v>0.15364670252504511</v>
      </c>
      <c r="Q42" s="34">
        <f t="shared" si="30"/>
        <v>0.1591850207066321</v>
      </c>
      <c r="R42" s="34">
        <f t="shared" si="31"/>
        <v>0.16406853016409245</v>
      </c>
      <c r="S42" s="34">
        <f t="shared" si="32"/>
        <v>0.16741949796302377</v>
      </c>
      <c r="T42" s="34">
        <f t="shared" si="33"/>
        <v>0.16495091384585717</v>
      </c>
      <c r="U42" s="34">
        <f t="shared" si="34"/>
        <v>0.14718497945919126</v>
      </c>
      <c r="V42" s="16">
        <f t="shared" si="35"/>
        <v>0.14027928308131121</v>
      </c>
      <c r="W42" s="75">
        <f t="shared" si="38"/>
        <v>0.13511120518524669</v>
      </c>
      <c r="Y42" s="88">
        <f t="shared" si="36"/>
        <v>-3.6841348077526932E-2</v>
      </c>
      <c r="Z42" s="93">
        <f t="shared" si="37"/>
        <v>-0.51680778960645213</v>
      </c>
    </row>
    <row r="43" spans="1:26" ht="20.100000000000001" customHeight="1">
      <c r="A43" s="22"/>
      <c r="B43" t="s">
        <v>6</v>
      </c>
      <c r="C43" s="9">
        <v>122245353</v>
      </c>
      <c r="D43" s="32">
        <v>123110540</v>
      </c>
      <c r="E43" s="32">
        <v>122250676</v>
      </c>
      <c r="F43" s="32">
        <v>129038329</v>
      </c>
      <c r="G43" s="32">
        <v>131789209</v>
      </c>
      <c r="H43" s="32">
        <v>146172265</v>
      </c>
      <c r="I43" s="32">
        <v>147273259.69200006</v>
      </c>
      <c r="J43" s="32">
        <v>107093596.44300011</v>
      </c>
      <c r="K43" s="10">
        <v>112351579.52199994</v>
      </c>
      <c r="L43" s="152">
        <v>112975041.9619998</v>
      </c>
      <c r="N43" s="92">
        <f t="shared" si="27"/>
        <v>0.45196272022452633</v>
      </c>
      <c r="O43" s="16">
        <f t="shared" si="28"/>
        <v>0.42558008781485618</v>
      </c>
      <c r="P43" s="16">
        <f t="shared" si="29"/>
        <v>0.39509621250583937</v>
      </c>
      <c r="Q43" s="34">
        <f t="shared" si="30"/>
        <v>0.38835878328687407</v>
      </c>
      <c r="R43" s="34">
        <f t="shared" si="31"/>
        <v>0.37386048320164611</v>
      </c>
      <c r="S43" s="34">
        <f t="shared" si="32"/>
        <v>0.37262205483213379</v>
      </c>
      <c r="T43" s="34">
        <f t="shared" si="33"/>
        <v>0.36563469865576015</v>
      </c>
      <c r="U43" s="34">
        <f t="shared" si="34"/>
        <v>0.3609961842785317</v>
      </c>
      <c r="V43" s="16">
        <f t="shared" si="35"/>
        <v>0.36885252970437071</v>
      </c>
      <c r="W43" s="75">
        <f t="shared" si="38"/>
        <v>0.36525297389046019</v>
      </c>
      <c r="Y43" s="88">
        <f t="shared" si="36"/>
        <v>-9.7587938919532751E-3</v>
      </c>
      <c r="Z43" s="93">
        <f t="shared" si="37"/>
        <v>-0.35995558139105266</v>
      </c>
    </row>
    <row r="44" spans="1:26" ht="20.100000000000001" customHeight="1" thickBot="1">
      <c r="A44" s="22"/>
      <c r="B44" t="s">
        <v>7</v>
      </c>
      <c r="C44" s="29">
        <v>529829</v>
      </c>
      <c r="D44" s="41">
        <v>649171</v>
      </c>
      <c r="E44" s="41">
        <v>631931</v>
      </c>
      <c r="F44" s="32">
        <v>719438</v>
      </c>
      <c r="G44" s="32">
        <v>639567</v>
      </c>
      <c r="H44" s="32">
        <v>779365</v>
      </c>
      <c r="I44" s="32">
        <v>1110521.9699999995</v>
      </c>
      <c r="J44" s="32">
        <v>1151443.9839999999</v>
      </c>
      <c r="K44" s="10">
        <v>1237792.0419999997</v>
      </c>
      <c r="L44" s="152">
        <v>1318807.3370000005</v>
      </c>
      <c r="N44" s="92">
        <f t="shared" si="27"/>
        <v>1.9588716480195413E-3</v>
      </c>
      <c r="O44" s="16">
        <f t="shared" si="28"/>
        <v>2.244115338839859E-3</v>
      </c>
      <c r="P44" s="16">
        <f t="shared" si="29"/>
        <v>2.0423080905092711E-3</v>
      </c>
      <c r="Q44" s="34">
        <f t="shared" si="30"/>
        <v>2.165248639652968E-3</v>
      </c>
      <c r="R44" s="34">
        <f t="shared" si="31"/>
        <v>1.8143278154118612E-3</v>
      </c>
      <c r="S44" s="34">
        <f t="shared" si="32"/>
        <v>1.9867557485289426E-3</v>
      </c>
      <c r="T44" s="34">
        <f t="shared" si="33"/>
        <v>2.75708819578472E-3</v>
      </c>
      <c r="U44" s="34">
        <f t="shared" si="34"/>
        <v>3.8813421011190592E-3</v>
      </c>
      <c r="V44" s="16">
        <f t="shared" si="35"/>
        <v>4.0636965486563316E-3</v>
      </c>
      <c r="W44" s="75">
        <f t="shared" si="38"/>
        <v>4.2637585564237468E-3</v>
      </c>
      <c r="Y44" s="340">
        <f t="shared" si="36"/>
        <v>4.9231532269201059E-2</v>
      </c>
      <c r="Z44" s="79">
        <f t="shared" si="37"/>
        <v>2.0006200776741517E-2</v>
      </c>
    </row>
    <row r="45" spans="1:26" ht="20.100000000000001" customHeight="1" thickBot="1">
      <c r="A45" s="5" t="s">
        <v>45</v>
      </c>
      <c r="B45" s="6"/>
      <c r="C45" s="12">
        <f t="shared" ref="C45:K45" si="39">C46+C47</f>
        <v>115482949</v>
      </c>
      <c r="D45" s="33">
        <f t="shared" si="39"/>
        <v>122418467</v>
      </c>
      <c r="E45" s="33">
        <f t="shared" si="39"/>
        <v>129718965</v>
      </c>
      <c r="F45" s="33">
        <f t="shared" si="39"/>
        <v>131218627</v>
      </c>
      <c r="G45" s="33">
        <f t="shared" si="39"/>
        <v>144349671</v>
      </c>
      <c r="H45" s="33">
        <f>H46+H47</f>
        <v>145850256</v>
      </c>
      <c r="I45" s="33">
        <f>I46+I47</f>
        <v>151584680.58100003</v>
      </c>
      <c r="J45" s="33">
        <f>J46+J47</f>
        <v>125394281.58100007</v>
      </c>
      <c r="K45" s="13">
        <f t="shared" si="39"/>
        <v>121537017.78399992</v>
      </c>
      <c r="L45" s="151">
        <f t="shared" ref="L45" si="40">L46+L47</f>
        <v>120792603.33100021</v>
      </c>
      <c r="N45" s="18">
        <f t="shared" ref="N45:W45" si="41">C45/C48</f>
        <v>0.29920995768111242</v>
      </c>
      <c r="O45" s="19">
        <f t="shared" si="41"/>
        <v>0.2973519763228496</v>
      </c>
      <c r="P45" s="19">
        <f t="shared" si="41"/>
        <v>0.29539387507799925</v>
      </c>
      <c r="Q45" s="19">
        <f t="shared" si="41"/>
        <v>0.2831133662722633</v>
      </c>
      <c r="R45" s="19">
        <f t="shared" si="41"/>
        <v>0.29052457133515019</v>
      </c>
      <c r="S45" s="19">
        <f t="shared" si="41"/>
        <v>0.27103139492273887</v>
      </c>
      <c r="T45" s="19">
        <f t="shared" si="41"/>
        <v>0.27343462773923194</v>
      </c>
      <c r="U45" s="19">
        <f t="shared" si="41"/>
        <v>0.29710371756160148</v>
      </c>
      <c r="V45" s="19">
        <f t="shared" si="41"/>
        <v>0.28520806551109901</v>
      </c>
      <c r="W45" s="191">
        <f t="shared" si="41"/>
        <v>0.28084844075947069</v>
      </c>
      <c r="Y45" s="98">
        <f t="shared" si="36"/>
        <v>-1.5285769509413346E-2</v>
      </c>
      <c r="Z45" s="97">
        <f t="shared" si="37"/>
        <v>-0.43596247516283215</v>
      </c>
    </row>
    <row r="46" spans="1:26" ht="20.100000000000001" customHeight="1">
      <c r="A46" s="22"/>
      <c r="B46" t="s">
        <v>4</v>
      </c>
      <c r="C46" s="9">
        <v>3409468</v>
      </c>
      <c r="D46" s="32">
        <v>3495523</v>
      </c>
      <c r="E46" s="32">
        <v>5128843</v>
      </c>
      <c r="F46" s="32">
        <v>8773672</v>
      </c>
      <c r="G46" s="32">
        <v>8237104</v>
      </c>
      <c r="H46" s="32">
        <v>9390617</v>
      </c>
      <c r="I46" s="32">
        <v>12133134.408000007</v>
      </c>
      <c r="J46" s="32">
        <v>13144601.024000006</v>
      </c>
      <c r="K46" s="10">
        <v>14448620.947000004</v>
      </c>
      <c r="L46" s="152">
        <v>16168069.858000003</v>
      </c>
      <c r="N46" s="92">
        <f t="shared" ref="N46:W46" si="42">C46/C45</f>
        <v>2.9523561958917414E-2</v>
      </c>
      <c r="O46" s="34">
        <f t="shared" si="42"/>
        <v>2.8553886400162157E-2</v>
      </c>
      <c r="P46" s="34">
        <f t="shared" si="42"/>
        <v>3.9538112256754437E-2</v>
      </c>
      <c r="Q46" s="34">
        <f t="shared" si="42"/>
        <v>6.6863007185710005E-2</v>
      </c>
      <c r="R46" s="34">
        <f t="shared" si="42"/>
        <v>5.7063545368246801E-2</v>
      </c>
      <c r="S46" s="34">
        <f t="shared" si="42"/>
        <v>6.4385330938328961E-2</v>
      </c>
      <c r="T46" s="34">
        <f t="shared" si="42"/>
        <v>8.0041956492540201E-2</v>
      </c>
      <c r="U46" s="34">
        <f t="shared" si="42"/>
        <v>0.1048261599992427</v>
      </c>
      <c r="V46" s="16">
        <f t="shared" si="42"/>
        <v>0.11888247062864934</v>
      </c>
      <c r="W46" s="75">
        <f t="shared" si="42"/>
        <v>0.13384983361684555</v>
      </c>
      <c r="Y46" s="42">
        <f t="shared" si="36"/>
        <v>0.12590050416221107</v>
      </c>
      <c r="Z46" s="78">
        <f t="shared" si="37"/>
        <v>1.4967362988196204</v>
      </c>
    </row>
    <row r="47" spans="1:26" ht="20.100000000000001" customHeight="1" thickBot="1">
      <c r="A47" s="22"/>
      <c r="B47" t="s">
        <v>3</v>
      </c>
      <c r="C47" s="29">
        <v>112073481</v>
      </c>
      <c r="D47" s="32">
        <v>118922944</v>
      </c>
      <c r="E47" s="32">
        <v>124590122</v>
      </c>
      <c r="F47" s="32">
        <v>122444955</v>
      </c>
      <c r="G47" s="32">
        <v>136112567</v>
      </c>
      <c r="H47" s="32">
        <v>136459639</v>
      </c>
      <c r="I47" s="32">
        <v>139451546.17300004</v>
      </c>
      <c r="J47" s="32">
        <v>112249680.55700007</v>
      </c>
      <c r="K47" s="30">
        <v>107088396.83699991</v>
      </c>
      <c r="L47" s="152">
        <v>104624533.4730002</v>
      </c>
      <c r="N47" s="92">
        <f t="shared" ref="N47:W47" si="43">C47/C45</f>
        <v>0.97047643804108263</v>
      </c>
      <c r="O47" s="34">
        <f t="shared" si="43"/>
        <v>0.97144611359983779</v>
      </c>
      <c r="P47" s="34">
        <f t="shared" si="43"/>
        <v>0.96046188774324559</v>
      </c>
      <c r="Q47" s="34">
        <f t="shared" si="43"/>
        <v>0.93313699281428997</v>
      </c>
      <c r="R47" s="34">
        <f t="shared" si="43"/>
        <v>0.94293645463175324</v>
      </c>
      <c r="S47" s="34">
        <f t="shared" si="43"/>
        <v>0.93561466906167101</v>
      </c>
      <c r="T47" s="34">
        <f t="shared" si="43"/>
        <v>0.91995804350745991</v>
      </c>
      <c r="U47" s="34">
        <f t="shared" si="43"/>
        <v>0.89517384000075728</v>
      </c>
      <c r="V47" s="77">
        <f t="shared" si="43"/>
        <v>0.88111752937135057</v>
      </c>
      <c r="W47" s="193">
        <f t="shared" si="43"/>
        <v>0.86615016638315434</v>
      </c>
      <c r="Y47" s="340">
        <f t="shared" si="36"/>
        <v>-1.6986795165538211E-2</v>
      </c>
      <c r="Z47" s="79">
        <f t="shared" si="37"/>
        <v>-1.4967362988196231</v>
      </c>
    </row>
    <row r="48" spans="1:26" ht="20.100000000000001" customHeight="1" thickBot="1">
      <c r="A48" s="71" t="s">
        <v>5</v>
      </c>
      <c r="B48" s="96"/>
      <c r="C48" s="80">
        <f t="shared" ref="C48:G48" si="44">C31+C45</f>
        <v>385959578</v>
      </c>
      <c r="D48" s="81">
        <f t="shared" si="44"/>
        <v>411695488</v>
      </c>
      <c r="E48" s="81">
        <f t="shared" si="44"/>
        <v>439138980</v>
      </c>
      <c r="F48" s="81">
        <f t="shared" si="44"/>
        <v>463484394</v>
      </c>
      <c r="G48" s="81">
        <f t="shared" si="44"/>
        <v>496858735</v>
      </c>
      <c r="H48" s="81">
        <f>H31+H45</f>
        <v>538130485</v>
      </c>
      <c r="I48" s="81">
        <f t="shared" ref="I48:K48" si="45">I31+I45</f>
        <v>554372655.11800027</v>
      </c>
      <c r="J48" s="81">
        <f t="shared" si="45"/>
        <v>422055579.14300019</v>
      </c>
      <c r="K48" s="81">
        <f t="shared" si="45"/>
        <v>426134575.0029999</v>
      </c>
      <c r="L48" s="360">
        <f t="shared" ref="L48" si="46">L31+L45</f>
        <v>430098892.5</v>
      </c>
      <c r="N48" s="85">
        <f>N31+N45</f>
        <v>1</v>
      </c>
      <c r="O48" s="82">
        <f>O31+O45</f>
        <v>1</v>
      </c>
      <c r="P48" s="82">
        <f>P31+P45</f>
        <v>1</v>
      </c>
      <c r="Q48" s="82">
        <f t="shared" ref="Q48:U48" si="47">Q31+Q45</f>
        <v>1</v>
      </c>
      <c r="R48" s="82">
        <f t="shared" si="47"/>
        <v>1</v>
      </c>
      <c r="S48" s="82">
        <f t="shared" si="47"/>
        <v>1</v>
      </c>
      <c r="T48" s="82">
        <f t="shared" si="47"/>
        <v>0.99999999999999978</v>
      </c>
      <c r="U48" s="82">
        <f t="shared" si="47"/>
        <v>1</v>
      </c>
      <c r="V48" s="82">
        <f t="shared" ref="V48:W48" si="48">V31+V45</f>
        <v>1</v>
      </c>
      <c r="W48" s="295">
        <f t="shared" si="48"/>
        <v>1</v>
      </c>
      <c r="Y48" s="89">
        <f t="shared" si="36"/>
        <v>0</v>
      </c>
      <c r="Z48" s="146">
        <f t="shared" si="37"/>
        <v>0</v>
      </c>
    </row>
    <row r="49" spans="1:14" ht="15" customHeight="1"/>
    <row r="50" spans="1:14" ht="15" customHeight="1"/>
    <row r="51" spans="1:14" ht="15" customHeight="1">
      <c r="A51" s="1" t="s">
        <v>26</v>
      </c>
      <c r="N51" s="1" t="str">
        <f>Y27</f>
        <v>VARIAÇÃO (JAN-DEZ)</v>
      </c>
    </row>
    <row r="52" spans="1:14" ht="15" customHeight="1" thickBot="1"/>
    <row r="53" spans="1:14" ht="24" customHeight="1">
      <c r="A53" s="378" t="s">
        <v>35</v>
      </c>
      <c r="B53" s="379"/>
      <c r="C53" s="382">
        <v>2016</v>
      </c>
      <c r="D53" s="376">
        <v>2017</v>
      </c>
      <c r="E53" s="376">
        <v>2018</v>
      </c>
      <c r="F53" s="376">
        <v>2019</v>
      </c>
      <c r="G53" s="376">
        <v>2020</v>
      </c>
      <c r="H53" s="376">
        <v>2021</v>
      </c>
      <c r="I53" s="376">
        <v>2022</v>
      </c>
      <c r="J53" s="376">
        <v>2023</v>
      </c>
      <c r="K53" s="376">
        <v>2024</v>
      </c>
      <c r="L53" s="429">
        <f>L5</f>
        <v>2025</v>
      </c>
      <c r="N53" s="392" t="s">
        <v>90</v>
      </c>
    </row>
    <row r="54" spans="1:14" ht="20.100000000000001" customHeight="1" thickBot="1">
      <c r="A54" s="380"/>
      <c r="B54" s="381"/>
      <c r="C54" s="383">
        <v>2016</v>
      </c>
      <c r="D54" s="377">
        <v>2017</v>
      </c>
      <c r="E54" s="377">
        <v>2018</v>
      </c>
      <c r="F54" s="377"/>
      <c r="G54" s="377"/>
      <c r="H54" s="434"/>
      <c r="I54" s="434"/>
      <c r="J54" s="377"/>
      <c r="K54" s="377"/>
      <c r="L54" s="430"/>
      <c r="N54" s="393"/>
    </row>
    <row r="55" spans="1:14" ht="20.100000000000001" customHeight="1" thickBot="1">
      <c r="A55" s="3" t="s">
        <v>2</v>
      </c>
      <c r="B55" s="4"/>
      <c r="C55" s="106">
        <f>C31/C7</f>
        <v>3.2123307365165226</v>
      </c>
      <c r="D55" s="107">
        <f t="shared" ref="D55:E55" si="49">D31/D7</f>
        <v>3.4169911944004991</v>
      </c>
      <c r="E55" s="107">
        <f t="shared" si="49"/>
        <v>3.594888865750693</v>
      </c>
      <c r="F55" s="107">
        <f t="shared" ref="F55:H55" si="50">F31/F7</f>
        <v>3.6577742806699343</v>
      </c>
      <c r="G55" s="107">
        <f t="shared" si="50"/>
        <v>3.728775801182513</v>
      </c>
      <c r="H55" s="107">
        <f t="shared" si="50"/>
        <v>3.9196333056686998</v>
      </c>
      <c r="I55" s="107">
        <f t="shared" ref="I55" si="51">I31/I7</f>
        <v>4.1285558847478097</v>
      </c>
      <c r="J55" s="107">
        <f t="shared" ref="J55:K55" si="52">J31/J7</f>
        <v>4.4418871415449726</v>
      </c>
      <c r="K55" s="107">
        <f t="shared" si="52"/>
        <v>4.4581287603679138</v>
      </c>
      <c r="L55" s="161">
        <f t="shared" ref="L55" si="53">L31/L7</f>
        <v>4.4940441086168299</v>
      </c>
      <c r="N55" s="21">
        <f>(L55-K55)/K55</f>
        <v>8.0561487070983789E-3</v>
      </c>
    </row>
    <row r="56" spans="1:14" ht="20.100000000000001" customHeight="1">
      <c r="A56" s="22"/>
      <c r="B56" t="s">
        <v>10</v>
      </c>
      <c r="C56" s="147">
        <f>C32/C8</f>
        <v>3.1072184101681737</v>
      </c>
      <c r="D56" s="254">
        <f t="shared" ref="D56:L56" si="54">D32/D8</f>
        <v>3.1804030646425181</v>
      </c>
      <c r="E56" s="254">
        <f t="shared" si="54"/>
        <v>3.2743204425841306</v>
      </c>
      <c r="F56" s="254">
        <f t="shared" si="54"/>
        <v>3.2864474761518645</v>
      </c>
      <c r="G56" s="254">
        <f t="shared" si="54"/>
        <v>3.2671922631423351</v>
      </c>
      <c r="H56" s="254">
        <f t="shared" si="54"/>
        <v>3.3284059883369497</v>
      </c>
      <c r="I56" s="254">
        <f t="shared" si="54"/>
        <v>3.5165861951034327</v>
      </c>
      <c r="J56" s="254">
        <f t="shared" ref="J56:K56" si="55">J32/J8</f>
        <v>3.9053868414910125</v>
      </c>
      <c r="K56" s="254">
        <f t="shared" si="55"/>
        <v>3.9478192604648781</v>
      </c>
      <c r="L56" s="162">
        <f t="shared" si="54"/>
        <v>3.9864449229652359</v>
      </c>
      <c r="N56" s="39">
        <f t="shared" ref="N56:N72" si="56">(L56-K56)/K56</f>
        <v>9.7840503710925775E-3</v>
      </c>
    </row>
    <row r="57" spans="1:14" ht="20.100000000000001" customHeight="1">
      <c r="A57" s="22"/>
      <c r="B57" t="s">
        <v>17</v>
      </c>
      <c r="C57" s="147">
        <f t="shared" ref="C57:L57" si="57">C33/C9</f>
        <v>3.0683299669482187</v>
      </c>
      <c r="D57" s="154">
        <f t="shared" si="57"/>
        <v>3.4523042163670796</v>
      </c>
      <c r="E57" s="154">
        <f t="shared" si="57"/>
        <v>4.9327896800144559</v>
      </c>
      <c r="F57" s="154">
        <f t="shared" si="57"/>
        <v>5.4892722757062522</v>
      </c>
      <c r="G57" s="154">
        <f t="shared" si="57"/>
        <v>6.0537592649209637</v>
      </c>
      <c r="H57" s="154">
        <f t="shared" si="57"/>
        <v>6.8455806236617081</v>
      </c>
      <c r="I57" s="154">
        <f t="shared" si="57"/>
        <v>7.9160371904612088</v>
      </c>
      <c r="J57" s="154">
        <f t="shared" ref="J57:K57" si="58">J33/J9</f>
        <v>8.1207451737521055</v>
      </c>
      <c r="K57" s="154">
        <f t="shared" si="58"/>
        <v>8.2982003929200712</v>
      </c>
      <c r="L57" s="162">
        <f t="shared" si="57"/>
        <v>8.9817885154046877</v>
      </c>
      <c r="N57" s="91">
        <f t="shared" si="56"/>
        <v>8.2377875938962147E-2</v>
      </c>
    </row>
    <row r="58" spans="1:14" ht="20.100000000000001" customHeight="1">
      <c r="A58" s="22"/>
      <c r="B58" t="s">
        <v>14</v>
      </c>
      <c r="C58" s="147">
        <f t="shared" ref="C58:L58" si="59">C34/C10</f>
        <v>4.6082630427651941</v>
      </c>
      <c r="D58" s="154">
        <f t="shared" si="59"/>
        <v>4.758014830125072</v>
      </c>
      <c r="E58" s="154">
        <f t="shared" si="59"/>
        <v>5.2158887373037963</v>
      </c>
      <c r="F58" s="154">
        <f t="shared" si="59"/>
        <v>5.8826120227282956</v>
      </c>
      <c r="G58" s="154">
        <f t="shared" si="59"/>
        <v>5.924750748432853</v>
      </c>
      <c r="H58" s="154">
        <f t="shared" si="59"/>
        <v>6.1938970060852334</v>
      </c>
      <c r="I58" s="154">
        <f t="shared" si="59"/>
        <v>6.4148206718674237</v>
      </c>
      <c r="J58" s="154">
        <f t="shared" ref="J58:K58" si="60">J34/J10</f>
        <v>6.7098349625197162</v>
      </c>
      <c r="K58" s="154">
        <f t="shared" si="60"/>
        <v>6.6942503578776797</v>
      </c>
      <c r="L58" s="162">
        <f t="shared" si="59"/>
        <v>6.7172890534806351</v>
      </c>
      <c r="N58" s="91">
        <f t="shared" si="56"/>
        <v>3.441564681823381E-3</v>
      </c>
    </row>
    <row r="59" spans="1:14" ht="20.100000000000001" customHeight="1">
      <c r="A59" s="22"/>
      <c r="B59" t="s">
        <v>8</v>
      </c>
      <c r="C59" s="147">
        <f t="shared" ref="C59:G59" si="61">C35/C11</f>
        <v>1.8313554028732042</v>
      </c>
      <c r="D59" s="154">
        <f t="shared" si="61"/>
        <v>2.1490453320838703</v>
      </c>
      <c r="E59" s="154">
        <f t="shared" si="61"/>
        <v>1.8330268616317045</v>
      </c>
      <c r="F59" s="154">
        <f t="shared" si="61"/>
        <v>1.8614387112903401</v>
      </c>
      <c r="G59" s="154">
        <f t="shared" si="61"/>
        <v>2.0368236331900675</v>
      </c>
      <c r="H59" s="154"/>
      <c r="I59" s="154"/>
      <c r="J59" s="154"/>
      <c r="K59" s="154"/>
      <c r="L59" s="162"/>
      <c r="N59" s="91"/>
    </row>
    <row r="60" spans="1:14" ht="20.100000000000001" customHeight="1">
      <c r="A60" s="22"/>
      <c r="B60" t="s">
        <v>15</v>
      </c>
      <c r="C60" s="147">
        <f t="shared" ref="C60:I60" si="62">C36/C12</f>
        <v>3.4174447174447176</v>
      </c>
      <c r="D60" s="154">
        <f t="shared" si="62"/>
        <v>3.5232390991854334</v>
      </c>
      <c r="E60" s="154">
        <f t="shared" si="62"/>
        <v>3.3732123411978221</v>
      </c>
      <c r="F60" s="154">
        <f t="shared" si="62"/>
        <v>4.1576092415871422</v>
      </c>
      <c r="G60" s="154">
        <f t="shared" si="62"/>
        <v>4.3125341492733034</v>
      </c>
      <c r="H60" s="154">
        <f t="shared" si="62"/>
        <v>4.0231084939329049</v>
      </c>
      <c r="I60" s="154">
        <f t="shared" si="62"/>
        <v>4.6093134805722977</v>
      </c>
      <c r="J60" s="154">
        <f t="shared" ref="J60:L60" si="63">J36/J12</f>
        <v>6.1691080144169819</v>
      </c>
      <c r="K60" s="154">
        <f t="shared" si="63"/>
        <v>6.5707733683079477</v>
      </c>
      <c r="L60" s="162">
        <f t="shared" si="63"/>
        <v>6.8071270668158794</v>
      </c>
      <c r="N60" s="91">
        <f t="shared" si="56"/>
        <v>3.5970453591948441E-2</v>
      </c>
    </row>
    <row r="61" spans="1:14" ht="20.100000000000001" customHeight="1">
      <c r="A61" s="22"/>
      <c r="B61" t="s">
        <v>13</v>
      </c>
      <c r="C61" s="147">
        <f t="shared" ref="C61:I61" si="64">C37/C13</f>
        <v>2.1756047266454122</v>
      </c>
      <c r="D61" s="154">
        <f t="shared" si="64"/>
        <v>2.6124092046803837</v>
      </c>
      <c r="E61" s="154">
        <f t="shared" si="64"/>
        <v>2.3239647922346882</v>
      </c>
      <c r="F61" s="154">
        <f t="shared" si="64"/>
        <v>2.6343167682601587</v>
      </c>
      <c r="G61" s="154">
        <f t="shared" si="64"/>
        <v>3.4169438408825004</v>
      </c>
      <c r="H61" s="154">
        <f t="shared" si="64"/>
        <v>4.4149541795931206</v>
      </c>
      <c r="I61" s="154">
        <f t="shared" si="64"/>
        <v>5.4060820298051135</v>
      </c>
      <c r="J61" s="154">
        <f t="shared" ref="J61:L61" si="65">J37/J13</f>
        <v>6.104576523958003</v>
      </c>
      <c r="K61" s="154">
        <f t="shared" si="65"/>
        <v>6.749048558693211</v>
      </c>
      <c r="L61" s="162">
        <f t="shared" si="65"/>
        <v>7.1592385778313306</v>
      </c>
      <c r="N61" s="91">
        <f t="shared" si="56"/>
        <v>6.0777458566329073E-2</v>
      </c>
    </row>
    <row r="62" spans="1:14" ht="20.100000000000001" customHeight="1">
      <c r="A62" s="22"/>
      <c r="B62" t="s">
        <v>16</v>
      </c>
      <c r="C62" s="147">
        <f t="shared" ref="C62:I62" si="66">C38/C14</f>
        <v>3.0944530831492969</v>
      </c>
      <c r="D62" s="154">
        <f t="shared" si="66"/>
        <v>3.0633340492995158</v>
      </c>
      <c r="E62" s="154">
        <f t="shared" si="66"/>
        <v>3.1628049484462837</v>
      </c>
      <c r="F62" s="154">
        <f t="shared" si="66"/>
        <v>3.3549586599272225</v>
      </c>
      <c r="G62" s="154">
        <f t="shared" si="66"/>
        <v>3.5277086706265339</v>
      </c>
      <c r="H62" s="154">
        <f t="shared" si="66"/>
        <v>3.7201652026273089</v>
      </c>
      <c r="I62" s="154">
        <f t="shared" si="66"/>
        <v>3.8249635450214536</v>
      </c>
      <c r="J62" s="154">
        <f t="shared" ref="J62:L62" si="67">J38/J14</f>
        <v>4.3425006456861732</v>
      </c>
      <c r="K62" s="154">
        <f t="shared" si="67"/>
        <v>4.4363251370616306</v>
      </c>
      <c r="L62" s="162">
        <f t="shared" si="67"/>
        <v>4.5887747006486732</v>
      </c>
      <c r="N62" s="91">
        <f t="shared" si="56"/>
        <v>3.4363929350772648E-2</v>
      </c>
    </row>
    <row r="63" spans="1:14" ht="20.100000000000001" customHeight="1">
      <c r="A63" s="22"/>
      <c r="B63" t="s">
        <v>83</v>
      </c>
      <c r="C63" s="147">
        <f t="shared" ref="C63:I63" si="68">C39/C15</f>
        <v>3.6242080016250129</v>
      </c>
      <c r="D63" s="154">
        <f t="shared" si="68"/>
        <v>3.8319918871902581</v>
      </c>
      <c r="E63" s="154">
        <f t="shared" si="68"/>
        <v>3.9938925411898385</v>
      </c>
      <c r="F63" s="154">
        <f t="shared" si="68"/>
        <v>3.769083871133954</v>
      </c>
      <c r="G63" s="154">
        <f t="shared" si="68"/>
        <v>3.9081079730067483</v>
      </c>
      <c r="H63" s="154">
        <f t="shared" si="68"/>
        <v>3.7462922746351368</v>
      </c>
      <c r="I63" s="154">
        <f t="shared" si="68"/>
        <v>3.660269507913001</v>
      </c>
      <c r="J63" s="154">
        <f t="shared" ref="J63:L63" si="69">J39/J15</f>
        <v>3.5899154052466677</v>
      </c>
      <c r="K63" s="154">
        <f t="shared" si="69"/>
        <v>3.7615354695204632</v>
      </c>
      <c r="L63" s="162">
        <f t="shared" si="69"/>
        <v>3.5233304959035592</v>
      </c>
      <c r="N63" s="91">
        <f t="shared" si="56"/>
        <v>-6.3326525975115011E-2</v>
      </c>
    </row>
    <row r="64" spans="1:14" ht="20.100000000000001" customHeight="1">
      <c r="A64" s="22"/>
      <c r="B64" t="s">
        <v>9</v>
      </c>
      <c r="C64" s="147">
        <f t="shared" ref="C64:I64" si="70">C40/C16</f>
        <v>2.9725197434027817</v>
      </c>
      <c r="D64" s="154">
        <f t="shared" si="70"/>
        <v>3.0922176967130417</v>
      </c>
      <c r="E64" s="154">
        <f t="shared" si="70"/>
        <v>3.3400513414949007</v>
      </c>
      <c r="F64" s="154">
        <f t="shared" si="70"/>
        <v>3.3903876616029951</v>
      </c>
      <c r="G64" s="154">
        <f t="shared" si="70"/>
        <v>3.4035176225303028</v>
      </c>
      <c r="H64" s="154">
        <f t="shared" si="70"/>
        <v>3.5315880702886275</v>
      </c>
      <c r="I64" s="154">
        <f t="shared" si="70"/>
        <v>3.7449858358428685</v>
      </c>
      <c r="J64" s="154">
        <f t="shared" ref="J64:L64" si="71">J40/J16</f>
        <v>3.9228466030298406</v>
      </c>
      <c r="K64" s="154">
        <f t="shared" si="71"/>
        <v>3.9132333274808642</v>
      </c>
      <c r="L64" s="162">
        <f t="shared" si="71"/>
        <v>3.8470362565434346</v>
      </c>
      <c r="N64" s="91">
        <f t="shared" si="56"/>
        <v>-1.6916208515489611E-2</v>
      </c>
    </row>
    <row r="65" spans="1:42" ht="20.100000000000001" customHeight="1">
      <c r="A65" s="22"/>
      <c r="B65" t="s">
        <v>12</v>
      </c>
      <c r="C65" s="147">
        <f t="shared" ref="C65:I65" si="72">C41/C17</f>
        <v>2.5870780949019956</v>
      </c>
      <c r="D65" s="154">
        <f t="shared" si="72"/>
        <v>2.6597150384712642</v>
      </c>
      <c r="E65" s="154">
        <f t="shared" si="72"/>
        <v>2.8435620972733431</v>
      </c>
      <c r="F65" s="154">
        <f t="shared" si="72"/>
        <v>2.4043502291056851</v>
      </c>
      <c r="G65" s="154">
        <f t="shared" si="72"/>
        <v>2.4388556619832822</v>
      </c>
      <c r="H65" s="154">
        <f t="shared" si="72"/>
        <v>2.5250854549770492</v>
      </c>
      <c r="I65" s="154">
        <f t="shared" si="72"/>
        <v>2.7570005359808354</v>
      </c>
      <c r="J65" s="154">
        <f t="shared" ref="J65:L65" si="73">J41/J17</f>
        <v>2.831845613447423</v>
      </c>
      <c r="K65" s="154">
        <f t="shared" si="73"/>
        <v>2.8951837774933744</v>
      </c>
      <c r="L65" s="162">
        <f t="shared" si="73"/>
        <v>2.8560351432289397</v>
      </c>
      <c r="N65" s="91">
        <f t="shared" si="56"/>
        <v>-1.3521985916323857E-2</v>
      </c>
    </row>
    <row r="66" spans="1:42" ht="20.100000000000001" customHeight="1">
      <c r="A66" s="22"/>
      <c r="B66" t="s">
        <v>11</v>
      </c>
      <c r="C66" s="147">
        <f t="shared" ref="C66:I66" si="74">C42/C18</f>
        <v>2.7053523323271169</v>
      </c>
      <c r="D66" s="154">
        <f t="shared" si="74"/>
        <v>2.8582163449429099</v>
      </c>
      <c r="E66" s="154">
        <f t="shared" si="74"/>
        <v>2.9886613293918165</v>
      </c>
      <c r="F66" s="154">
        <f t="shared" si="74"/>
        <v>3.0033512190316172</v>
      </c>
      <c r="G66" s="154">
        <f t="shared" si="74"/>
        <v>3.0337369720846326</v>
      </c>
      <c r="H66" s="154">
        <f t="shared" si="74"/>
        <v>3.2037699739392358</v>
      </c>
      <c r="I66" s="154">
        <f t="shared" si="74"/>
        <v>3.3885991919592855</v>
      </c>
      <c r="J66" s="154">
        <f t="shared" ref="J66:L66" si="75">J42/J18</f>
        <v>3.4862569207921474</v>
      </c>
      <c r="K66" s="154">
        <f t="shared" si="75"/>
        <v>3.4797132178774164</v>
      </c>
      <c r="L66" s="162">
        <f t="shared" si="75"/>
        <v>3.4573882488296679</v>
      </c>
      <c r="N66" s="91">
        <f t="shared" si="56"/>
        <v>-6.4157497040421233E-3</v>
      </c>
    </row>
    <row r="67" spans="1:42" s="1" customFormat="1" ht="20.100000000000001" customHeight="1">
      <c r="A67" s="22"/>
      <c r="B67" t="s">
        <v>6</v>
      </c>
      <c r="C67" s="147">
        <f t="shared" ref="C67:I67" si="76">C43/C19</f>
        <v>3.2203387361387796</v>
      </c>
      <c r="D67" s="154">
        <f t="shared" si="76"/>
        <v>3.5336721368834847</v>
      </c>
      <c r="E67" s="154">
        <f t="shared" si="76"/>
        <v>3.794407741231824</v>
      </c>
      <c r="F67" s="154">
        <f t="shared" si="76"/>
        <v>3.9585855236113172</v>
      </c>
      <c r="G67" s="154">
        <f t="shared" si="76"/>
        <v>4.0431164340769117</v>
      </c>
      <c r="H67" s="154">
        <f t="shared" si="76"/>
        <v>4.2325026788254618</v>
      </c>
      <c r="I67" s="154">
        <f t="shared" si="76"/>
        <v>4.3890541544602346</v>
      </c>
      <c r="J67" s="154">
        <f t="shared" ref="J67:L67" si="77">J43/J19</f>
        <v>4.6580164192285807</v>
      </c>
      <c r="K67" s="154">
        <f t="shared" si="77"/>
        <v>4.5292939257213876</v>
      </c>
      <c r="L67" s="162">
        <f t="shared" si="77"/>
        <v>4.5308055311365285</v>
      </c>
      <c r="M67"/>
      <c r="N67" s="91">
        <f t="shared" si="56"/>
        <v>3.3373974838698351E-4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>
      <c r="A68" s="22"/>
      <c r="B68" t="s">
        <v>7</v>
      </c>
      <c r="C68" s="147">
        <f t="shared" ref="C68:I68" si="78">C44/C20</f>
        <v>5.7456459973539813</v>
      </c>
      <c r="D68" s="154">
        <f t="shared" si="78"/>
        <v>6.3598698970344749</v>
      </c>
      <c r="E68" s="154">
        <f t="shared" si="78"/>
        <v>6.435994581767444</v>
      </c>
      <c r="F68" s="154">
        <f t="shared" si="78"/>
        <v>6.9692724983047567</v>
      </c>
      <c r="G68" s="154">
        <f t="shared" si="78"/>
        <v>6.6775284770147945</v>
      </c>
      <c r="H68" s="154">
        <f t="shared" si="78"/>
        <v>6.8066812227074234</v>
      </c>
      <c r="I68" s="154">
        <f t="shared" si="78"/>
        <v>7.6181045581417965</v>
      </c>
      <c r="J68" s="154">
        <f t="shared" ref="J68:L68" si="79">J44/J20</f>
        <v>8.7188474981062711</v>
      </c>
      <c r="K68" s="154">
        <f t="shared" si="79"/>
        <v>9.2963333532459469</v>
      </c>
      <c r="L68" s="257">
        <f t="shared" si="79"/>
        <v>9.8661656022044912</v>
      </c>
      <c r="N68" s="150">
        <f t="shared" si="56"/>
        <v>6.1296451762842534E-2</v>
      </c>
    </row>
    <row r="69" spans="1:42" ht="20.100000000000001" customHeight="1" thickBot="1">
      <c r="A69" s="5" t="s">
        <v>45</v>
      </c>
      <c r="B69" s="6"/>
      <c r="C69" s="308">
        <f t="shared" ref="C69:L69" si="80">C45/C21</f>
        <v>1.1651844962701983</v>
      </c>
      <c r="D69" s="171">
        <f t="shared" si="80"/>
        <v>1.1939999104830223</v>
      </c>
      <c r="E69" s="171">
        <f t="shared" si="80"/>
        <v>1.3421143788134609</v>
      </c>
      <c r="F69" s="171">
        <f t="shared" si="80"/>
        <v>1.3354558265681284</v>
      </c>
      <c r="G69" s="171">
        <f t="shared" si="80"/>
        <v>1.3363742466699555</v>
      </c>
      <c r="H69" s="171">
        <f t="shared" si="80"/>
        <v>1.3377759953840802</v>
      </c>
      <c r="I69" s="171">
        <f t="shared" si="80"/>
        <v>1.4210009983289813</v>
      </c>
      <c r="J69" s="171">
        <f t="shared" ref="J69:K69" si="81">J45/J21</f>
        <v>1.5009960550298458</v>
      </c>
      <c r="K69" s="171">
        <f t="shared" si="81"/>
        <v>1.5020559820774655</v>
      </c>
      <c r="L69" s="163">
        <f t="shared" si="80"/>
        <v>1.5240104243493131</v>
      </c>
      <c r="N69" s="21">
        <f t="shared" si="56"/>
        <v>1.4616261000793619E-2</v>
      </c>
    </row>
    <row r="70" spans="1:42" ht="20.100000000000001" customHeight="1">
      <c r="A70" s="22"/>
      <c r="B70" t="s">
        <v>4</v>
      </c>
      <c r="C70" s="147">
        <f t="shared" ref="C70:L70" si="82">C46/C22</f>
        <v>1.2695315889009986</v>
      </c>
      <c r="D70" s="154">
        <f t="shared" si="82"/>
        <v>1.1836627509489048</v>
      </c>
      <c r="E70" s="154">
        <f t="shared" si="82"/>
        <v>1.1466372363788226</v>
      </c>
      <c r="F70" s="154">
        <f t="shared" si="82"/>
        <v>1.0902498149712032</v>
      </c>
      <c r="G70" s="154">
        <f t="shared" si="82"/>
        <v>1.0097717505791066</v>
      </c>
      <c r="H70" s="154">
        <f t="shared" si="82"/>
        <v>1.0250552227225511</v>
      </c>
      <c r="I70" s="154">
        <f t="shared" si="82"/>
        <v>1.1716738829676636</v>
      </c>
      <c r="J70" s="154">
        <f t="shared" ref="J70:K70" si="83">J46/J22</f>
        <v>1.2019178711000607</v>
      </c>
      <c r="K70" s="154">
        <f t="shared" si="83"/>
        <v>1.2413705420549155</v>
      </c>
      <c r="L70" s="162">
        <f t="shared" si="82"/>
        <v>1.3890084564781315</v>
      </c>
      <c r="N70" s="39">
        <f t="shared" si="56"/>
        <v>0.11893138222759991</v>
      </c>
    </row>
    <row r="71" spans="1:42" ht="20.100000000000001" customHeight="1" thickBot="1">
      <c r="A71" s="22"/>
      <c r="B71" t="s">
        <v>3</v>
      </c>
      <c r="C71" s="147">
        <f t="shared" ref="C71:L71" si="84">C47/C23</f>
        <v>1.1622782613695222</v>
      </c>
      <c r="D71" s="256">
        <f t="shared" si="84"/>
        <v>1.1943064846384575</v>
      </c>
      <c r="E71" s="256">
        <f t="shared" si="84"/>
        <v>1.3515997391487742</v>
      </c>
      <c r="F71" s="256">
        <f t="shared" si="84"/>
        <v>1.3573299686273701</v>
      </c>
      <c r="G71" s="256">
        <f t="shared" si="84"/>
        <v>1.3630542418162033</v>
      </c>
      <c r="H71" s="256">
        <f t="shared" si="84"/>
        <v>1.3664638131116364</v>
      </c>
      <c r="I71" s="256">
        <f t="shared" si="84"/>
        <v>1.4478064383864491</v>
      </c>
      <c r="J71" s="256">
        <f t="shared" ref="J71:K71" si="85">J47/J23</f>
        <v>1.5460460409924539</v>
      </c>
      <c r="K71" s="256">
        <f t="shared" si="85"/>
        <v>1.5458553843459031</v>
      </c>
      <c r="L71" s="162">
        <f t="shared" si="84"/>
        <v>1.5472495735095158</v>
      </c>
      <c r="N71" s="150">
        <f t="shared" si="56"/>
        <v>9.0188848046907804E-4</v>
      </c>
    </row>
    <row r="72" spans="1:42" ht="20.100000000000001" customHeight="1" thickBot="1">
      <c r="A72" s="71" t="s">
        <v>5</v>
      </c>
      <c r="B72" s="96"/>
      <c r="C72" s="120">
        <f t="shared" ref="C72:E72" si="86">C48/C24</f>
        <v>2.1054929034593952</v>
      </c>
      <c r="D72" s="121">
        <f t="shared" si="86"/>
        <v>2.1993873370347377</v>
      </c>
      <c r="E72" s="121">
        <f t="shared" si="86"/>
        <v>2.4032794086253029</v>
      </c>
      <c r="F72" s="121">
        <f t="shared" ref="F72:H72" si="87">F48/F24</f>
        <v>2.4510560716120424</v>
      </c>
      <c r="G72" s="121">
        <f t="shared" si="87"/>
        <v>2.4529767417065393</v>
      </c>
      <c r="H72" s="121">
        <f t="shared" si="87"/>
        <v>2.5734907582817903</v>
      </c>
      <c r="I72" s="121">
        <f t="shared" ref="I72" si="88">I48/I24</f>
        <v>2.7143722533374692</v>
      </c>
      <c r="J72" s="121">
        <f t="shared" ref="J72:K72" si="89">J48/J24</f>
        <v>2.80756587652529</v>
      </c>
      <c r="K72" s="121">
        <f t="shared" si="89"/>
        <v>2.85540536375431</v>
      </c>
      <c r="L72" s="334">
        <f t="shared" ref="L72" si="90">L48/L24</f>
        <v>2.9043953220427143</v>
      </c>
      <c r="N72" s="122">
        <f t="shared" si="56"/>
        <v>1.7156918912553967E-2</v>
      </c>
    </row>
    <row r="74" spans="1:42" ht="15.75">
      <c r="A74" s="95" t="s">
        <v>38</v>
      </c>
    </row>
  </sheetData>
  <mergeCells count="56">
    <mergeCell ref="F5:F6"/>
    <mergeCell ref="Q29:Q30"/>
    <mergeCell ref="F29:F30"/>
    <mergeCell ref="F53:F54"/>
    <mergeCell ref="K29:K30"/>
    <mergeCell ref="K53:K54"/>
    <mergeCell ref="O5:O6"/>
    <mergeCell ref="P5:P6"/>
    <mergeCell ref="N53:N54"/>
    <mergeCell ref="G5:G6"/>
    <mergeCell ref="Q5:Q6"/>
    <mergeCell ref="J53:J54"/>
    <mergeCell ref="I29:I30"/>
    <mergeCell ref="I5:I6"/>
    <mergeCell ref="H5:H6"/>
    <mergeCell ref="J5:J6"/>
    <mergeCell ref="V5:V6"/>
    <mergeCell ref="R5:R6"/>
    <mergeCell ref="L5:L6"/>
    <mergeCell ref="T5:T6"/>
    <mergeCell ref="T29:T30"/>
    <mergeCell ref="U29:U30"/>
    <mergeCell ref="U5:U6"/>
    <mergeCell ref="S5:S6"/>
    <mergeCell ref="S29:S30"/>
    <mergeCell ref="W5:W6"/>
    <mergeCell ref="Y5:Z5"/>
    <mergeCell ref="A29:B30"/>
    <mergeCell ref="C29:C30"/>
    <mergeCell ref="D29:D30"/>
    <mergeCell ref="E29:E30"/>
    <mergeCell ref="N29:N30"/>
    <mergeCell ref="A5:B6"/>
    <mergeCell ref="C5:C6"/>
    <mergeCell ref="D5:D6"/>
    <mergeCell ref="E5:E6"/>
    <mergeCell ref="N5:N6"/>
    <mergeCell ref="O29:O30"/>
    <mergeCell ref="P29:P30"/>
    <mergeCell ref="Y29:Z29"/>
    <mergeCell ref="K5:K6"/>
    <mergeCell ref="W29:W30"/>
    <mergeCell ref="A53:B54"/>
    <mergeCell ref="C53:C54"/>
    <mergeCell ref="D53:D54"/>
    <mergeCell ref="E53:E54"/>
    <mergeCell ref="H29:H30"/>
    <mergeCell ref="H53:H54"/>
    <mergeCell ref="G29:G30"/>
    <mergeCell ref="G53:G54"/>
    <mergeCell ref="V29:V30"/>
    <mergeCell ref="J29:J30"/>
    <mergeCell ref="I53:I54"/>
    <mergeCell ref="R29:R30"/>
    <mergeCell ref="L29:L30"/>
    <mergeCell ref="L53:L54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W31:W35 W7:W24 L55 L72 W37:W4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DE59482-64C4-4933-B46A-569BC85C8E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3" id="{1A61DFE3-1E67-4D13-B357-E34EBE346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Y7:Z24</xm:sqref>
        </x14:conditionalFormatting>
        <x14:conditionalFormatting xmlns:xm="http://schemas.microsoft.com/office/excel/2006/main">
          <x14:cfRule type="iconSet" priority="2" id="{31336322-E951-4194-919C-3742121B2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P74"/>
  <sheetViews>
    <sheetView showGridLines="0" topLeftCell="G65" workbookViewId="0">
      <selection activeCell="L5" sqref="L5:L24"/>
    </sheetView>
  </sheetViews>
  <sheetFormatPr defaultRowHeight="1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2" width="11.140625" customWidth="1"/>
    <col min="13" max="13" width="2.5703125" customWidth="1"/>
    <col min="14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>
      <c r="A1" s="1" t="s">
        <v>58</v>
      </c>
    </row>
    <row r="2" spans="1:26">
      <c r="A2" s="1"/>
    </row>
    <row r="3" spans="1:26">
      <c r="A3" s="1" t="s">
        <v>21</v>
      </c>
      <c r="N3" s="1" t="s">
        <v>23</v>
      </c>
      <c r="Y3" s="1" t="str">
        <f>'6'!Y3</f>
        <v>VARIAÇÃO (JAN-DEZ)</v>
      </c>
    </row>
    <row r="4" spans="1:26" ht="15.75" thickBot="1"/>
    <row r="5" spans="1:26" ht="24" customHeight="1">
      <c r="A5" s="378" t="s">
        <v>46</v>
      </c>
      <c r="B5" s="379"/>
      <c r="C5" s="382">
        <v>2016</v>
      </c>
      <c r="D5" s="376">
        <v>2017</v>
      </c>
      <c r="E5" s="376">
        <v>2018</v>
      </c>
      <c r="F5" s="376">
        <v>2019</v>
      </c>
      <c r="G5" s="376">
        <v>2020</v>
      </c>
      <c r="H5" s="376">
        <v>2021</v>
      </c>
      <c r="I5" s="376">
        <v>2022</v>
      </c>
      <c r="J5" s="376">
        <v>2023</v>
      </c>
      <c r="K5" s="376">
        <v>2024</v>
      </c>
      <c r="L5" s="455">
        <v>2025</v>
      </c>
      <c r="N5" s="435">
        <v>2016</v>
      </c>
      <c r="O5" s="376">
        <v>2017</v>
      </c>
      <c r="P5" s="376">
        <v>2018</v>
      </c>
      <c r="Q5" s="376">
        <v>2019</v>
      </c>
      <c r="R5" s="376">
        <v>2020</v>
      </c>
      <c r="S5" s="376">
        <v>2021</v>
      </c>
      <c r="T5" s="376">
        <v>2022</v>
      </c>
      <c r="U5" s="376">
        <v>2023</v>
      </c>
      <c r="V5" s="376">
        <v>2024</v>
      </c>
      <c r="W5" s="429">
        <f>L5</f>
        <v>2025</v>
      </c>
      <c r="Y5" s="437" t="s">
        <v>87</v>
      </c>
      <c r="Z5" s="438"/>
    </row>
    <row r="6" spans="1:26" ht="20.25" customHeight="1" thickBot="1">
      <c r="A6" s="380"/>
      <c r="B6" s="381"/>
      <c r="C6" s="383"/>
      <c r="D6" s="377"/>
      <c r="E6" s="377"/>
      <c r="F6" s="377"/>
      <c r="G6" s="377"/>
      <c r="H6" s="434"/>
      <c r="I6" s="434"/>
      <c r="J6" s="434"/>
      <c r="K6" s="434"/>
      <c r="L6" s="459"/>
      <c r="N6" s="451"/>
      <c r="O6" s="377"/>
      <c r="P6" s="377"/>
      <c r="Q6" s="377"/>
      <c r="R6" s="377"/>
      <c r="S6" s="377"/>
      <c r="T6" s="377"/>
      <c r="U6" s="377"/>
      <c r="V6" s="377"/>
      <c r="W6" s="454"/>
      <c r="Y6" s="87" t="s">
        <v>0</v>
      </c>
      <c r="Z6" s="72" t="s">
        <v>37</v>
      </c>
    </row>
    <row r="7" spans="1:26" ht="20.100000000000001" customHeight="1" thickBot="1">
      <c r="A7" s="3" t="s">
        <v>2</v>
      </c>
      <c r="B7" s="4"/>
      <c r="C7" s="7">
        <f t="shared" ref="C7:K7" si="0">SUM(C8:C20)</f>
        <v>25537692</v>
      </c>
      <c r="D7" s="8">
        <f t="shared" si="0"/>
        <v>27705328</v>
      </c>
      <c r="E7" s="8">
        <f t="shared" si="0"/>
        <v>29031670</v>
      </c>
      <c r="F7" s="8">
        <f t="shared" si="0"/>
        <v>33762788</v>
      </c>
      <c r="G7" s="8">
        <f t="shared" si="0"/>
        <v>17865065</v>
      </c>
      <c r="H7" s="8">
        <f t="shared" si="0"/>
        <v>17612451</v>
      </c>
      <c r="I7" s="8">
        <f t="shared" si="0"/>
        <v>27301479.387999997</v>
      </c>
      <c r="J7" s="8">
        <f t="shared" si="0"/>
        <v>30881286.798000012</v>
      </c>
      <c r="K7" s="335">
        <f t="shared" si="0"/>
        <v>36237747.948999994</v>
      </c>
      <c r="L7" s="358">
        <f t="shared" ref="L7" si="1">SUM(L8:L20)</f>
        <v>35826552.191</v>
      </c>
      <c r="N7" s="61">
        <f t="shared" ref="N7:W7" si="2">C7/C24</f>
        <v>0.34702816082287186</v>
      </c>
      <c r="O7" s="15">
        <f t="shared" si="2"/>
        <v>0.34541445085493772</v>
      </c>
      <c r="P7" s="15">
        <f t="shared" si="2"/>
        <v>0.35678891536952334</v>
      </c>
      <c r="Q7" s="15">
        <f t="shared" si="2"/>
        <v>0.37852559034829586</v>
      </c>
      <c r="R7" s="15">
        <f t="shared" si="2"/>
        <v>0.36209830593739745</v>
      </c>
      <c r="S7" s="15">
        <f t="shared" si="2"/>
        <v>0.38434749343634128</v>
      </c>
      <c r="T7" s="15">
        <f t="shared" si="2"/>
        <v>0.35440645023435358</v>
      </c>
      <c r="U7" s="15">
        <f t="shared" si="2"/>
        <v>0.35103549513082172</v>
      </c>
      <c r="V7" s="15">
        <f t="shared" si="2"/>
        <v>0.37604097442076434</v>
      </c>
      <c r="W7" s="333">
        <f t="shared" si="2"/>
        <v>0.39722353821076845</v>
      </c>
      <c r="Y7" s="98">
        <f>(L7-K7)/K7</f>
        <v>-1.1347166456886323E-2</v>
      </c>
      <c r="Z7" s="97">
        <f>(W7-V7)*100</f>
        <v>2.1182563790004103</v>
      </c>
    </row>
    <row r="8" spans="1:26" ht="20.100000000000001" customHeight="1">
      <c r="A8" s="22"/>
      <c r="B8" t="s">
        <v>10</v>
      </c>
      <c r="C8" s="9">
        <v>4702002</v>
      </c>
      <c r="D8" s="32">
        <v>5732995</v>
      </c>
      <c r="E8" s="32">
        <v>5593310</v>
      </c>
      <c r="F8" s="32">
        <v>6042469</v>
      </c>
      <c r="G8" s="32">
        <v>3393434</v>
      </c>
      <c r="H8" s="32">
        <v>3466822</v>
      </c>
      <c r="I8" s="32">
        <v>5137967.7680000011</v>
      </c>
      <c r="J8" s="32">
        <v>5875162.080000001</v>
      </c>
      <c r="K8" s="10">
        <v>7038974.1610000059</v>
      </c>
      <c r="L8" s="152">
        <v>5951499.828999999</v>
      </c>
      <c r="N8" s="92">
        <f t="shared" ref="N8:N20" si="3">C8/$C$7</f>
        <v>0.18412008414855971</v>
      </c>
      <c r="O8" s="16">
        <f t="shared" ref="O8:O20" si="4">D8/$D$7</f>
        <v>0.2069275267197703</v>
      </c>
      <c r="P8" s="16">
        <f t="shared" ref="P8:P20" si="5">E8/$E$7</f>
        <v>0.19266235803865228</v>
      </c>
      <c r="Q8" s="34">
        <f t="shared" ref="Q8:Q20" si="6">F8/$F$7</f>
        <v>0.17896830676423997</v>
      </c>
      <c r="R8" s="34">
        <f t="shared" ref="R8:R20" si="7">G8/$G$7</f>
        <v>0.18994803545355138</v>
      </c>
      <c r="S8" s="34">
        <f t="shared" ref="S8:S20" si="8">H8/$H$7</f>
        <v>0.1968392701277068</v>
      </c>
      <c r="T8" s="34">
        <f t="shared" ref="T8:T20" si="9">I8/$I$7</f>
        <v>0.18819374931961844</v>
      </c>
      <c r="U8" s="34">
        <f t="shared" ref="U8:U20" si="10">J8/$J$7</f>
        <v>0.19024991148945578</v>
      </c>
      <c r="V8" s="16">
        <f t="shared" ref="V8:V20" si="11">K8/$K$7</f>
        <v>0.19424424969527532</v>
      </c>
      <c r="W8" s="75">
        <f t="shared" ref="W8:W20" si="12">L8/$L$7</f>
        <v>0.16611980402889781</v>
      </c>
      <c r="Y8" s="99">
        <f t="shared" ref="Y8:Y24" si="13">(L8-K8)/K8</f>
        <v>-0.15449329790486299</v>
      </c>
      <c r="Z8" s="100">
        <f t="shared" ref="Z8:Z24" si="14">(W8-V8)*100</f>
        <v>-2.8124445666377507</v>
      </c>
    </row>
    <row r="9" spans="1:26" ht="20.100000000000001" customHeight="1">
      <c r="A9" s="22"/>
      <c r="B9" t="s">
        <v>17</v>
      </c>
      <c r="C9" s="9">
        <v>364939</v>
      </c>
      <c r="D9" s="32">
        <v>476985</v>
      </c>
      <c r="E9" s="32">
        <v>302334</v>
      </c>
      <c r="F9" s="32">
        <v>272418</v>
      </c>
      <c r="G9" s="32">
        <v>154593</v>
      </c>
      <c r="H9" s="32">
        <v>156955</v>
      </c>
      <c r="I9" s="32">
        <v>251465.49700000006</v>
      </c>
      <c r="J9" s="32">
        <v>258799.30899999998</v>
      </c>
      <c r="K9" s="10">
        <v>206478.424</v>
      </c>
      <c r="L9" s="152">
        <v>161986.82900000006</v>
      </c>
      <c r="N9" s="92">
        <f t="shared" si="3"/>
        <v>1.4290210720686897E-2</v>
      </c>
      <c r="O9" s="16">
        <f t="shared" si="4"/>
        <v>1.7216363581763046E-2</v>
      </c>
      <c r="P9" s="16">
        <f t="shared" si="5"/>
        <v>1.0413937606758412E-2</v>
      </c>
      <c r="Q9" s="34">
        <f t="shared" si="6"/>
        <v>8.0685872268605307E-3</v>
      </c>
      <c r="R9" s="34">
        <f t="shared" si="7"/>
        <v>8.6533690193682476E-3</v>
      </c>
      <c r="S9" s="34">
        <f t="shared" si="8"/>
        <v>8.9115932813666875E-3</v>
      </c>
      <c r="T9" s="34">
        <f t="shared" si="9"/>
        <v>9.210691238604761E-3</v>
      </c>
      <c r="U9" s="34">
        <f t="shared" si="10"/>
        <v>8.3804574172330407E-3</v>
      </c>
      <c r="V9" s="16">
        <f t="shared" si="11"/>
        <v>5.6978823377929564E-3</v>
      </c>
      <c r="W9" s="75">
        <f t="shared" si="12"/>
        <v>4.5214183083096904E-3</v>
      </c>
      <c r="Y9" s="99">
        <f t="shared" si="13"/>
        <v>-0.21547817993806434</v>
      </c>
      <c r="Z9" s="100">
        <f t="shared" si="14"/>
        <v>-0.11764640294832659</v>
      </c>
    </row>
    <row r="10" spans="1:26" ht="20.100000000000001" customHeight="1">
      <c r="A10" s="22"/>
      <c r="B10" t="s">
        <v>14</v>
      </c>
      <c r="C10" s="9">
        <v>3467330</v>
      </c>
      <c r="D10" s="32">
        <v>4379112</v>
      </c>
      <c r="E10" s="32">
        <v>4100973</v>
      </c>
      <c r="F10" s="32">
        <v>4526694</v>
      </c>
      <c r="G10" s="32">
        <v>2630040</v>
      </c>
      <c r="H10" s="32">
        <v>2888926</v>
      </c>
      <c r="I10" s="32">
        <v>4533474.6829999983</v>
      </c>
      <c r="J10" s="32">
        <v>5129591.2210000008</v>
      </c>
      <c r="K10" s="10">
        <v>6548790.898000001</v>
      </c>
      <c r="L10" s="152">
        <v>6867217.4029999981</v>
      </c>
      <c r="N10" s="92">
        <f t="shared" si="3"/>
        <v>0.13577303696825851</v>
      </c>
      <c r="O10" s="16">
        <f t="shared" si="4"/>
        <v>0.15806028356711749</v>
      </c>
      <c r="P10" s="16">
        <f t="shared" si="5"/>
        <v>0.14125859793804491</v>
      </c>
      <c r="Q10" s="34">
        <f t="shared" si="6"/>
        <v>0.1340734657339317</v>
      </c>
      <c r="R10" s="34">
        <f t="shared" si="7"/>
        <v>0.14721692868175962</v>
      </c>
      <c r="S10" s="34">
        <f t="shared" si="8"/>
        <v>0.16402748260307437</v>
      </c>
      <c r="T10" s="34">
        <f t="shared" si="9"/>
        <v>0.16605234531695842</v>
      </c>
      <c r="U10" s="34">
        <f t="shared" si="10"/>
        <v>0.16610678352082831</v>
      </c>
      <c r="V10" s="16">
        <f t="shared" si="11"/>
        <v>0.18071738087081429</v>
      </c>
      <c r="W10" s="75">
        <f t="shared" si="12"/>
        <v>0.19167955002728715</v>
      </c>
      <c r="Y10" s="99">
        <f t="shared" si="13"/>
        <v>4.8623709316668588E-2</v>
      </c>
      <c r="Z10" s="100">
        <f t="shared" si="14"/>
        <v>1.0962169156472856</v>
      </c>
    </row>
    <row r="11" spans="1:26" ht="20.100000000000001" customHeight="1">
      <c r="A11" s="22"/>
      <c r="B11" t="s">
        <v>8</v>
      </c>
      <c r="C11" s="9">
        <v>39672</v>
      </c>
      <c r="D11" s="32">
        <v>46278</v>
      </c>
      <c r="E11" s="32">
        <v>123104</v>
      </c>
      <c r="F11" s="32">
        <v>114133</v>
      </c>
      <c r="G11" s="32">
        <v>23134</v>
      </c>
      <c r="H11" s="32"/>
      <c r="I11" s="32"/>
      <c r="J11" s="32"/>
      <c r="K11" s="10"/>
      <c r="L11" s="152"/>
      <c r="N11" s="92">
        <f t="shared" si="3"/>
        <v>1.5534684966832554E-3</v>
      </c>
      <c r="O11" s="16">
        <f t="shared" si="4"/>
        <v>1.6703646316694031E-3</v>
      </c>
      <c r="P11" s="16">
        <f t="shared" si="5"/>
        <v>4.2403347792255835E-3</v>
      </c>
      <c r="Q11" s="34">
        <f t="shared" si="6"/>
        <v>3.3804376581696985E-3</v>
      </c>
      <c r="R11" s="34">
        <f t="shared" si="7"/>
        <v>1.2949295174688701E-3</v>
      </c>
      <c r="S11" s="34">
        <f t="shared" si="8"/>
        <v>0</v>
      </c>
      <c r="T11" s="34">
        <f t="shared" si="9"/>
        <v>0</v>
      </c>
      <c r="U11" s="34">
        <f t="shared" si="10"/>
        <v>0</v>
      </c>
      <c r="V11" s="16">
        <f t="shared" si="11"/>
        <v>0</v>
      </c>
      <c r="W11" s="75">
        <f t="shared" si="12"/>
        <v>0</v>
      </c>
      <c r="Y11" s="99"/>
      <c r="Z11" s="100">
        <f t="shared" si="14"/>
        <v>0</v>
      </c>
    </row>
    <row r="12" spans="1:26" ht="20.100000000000001" customHeight="1">
      <c r="A12" s="22"/>
      <c r="B12" t="s">
        <v>15</v>
      </c>
      <c r="C12" s="9">
        <v>21660</v>
      </c>
      <c r="D12" s="32">
        <v>12633</v>
      </c>
      <c r="E12" s="32">
        <v>10045</v>
      </c>
      <c r="F12" s="32">
        <v>19629</v>
      </c>
      <c r="G12" s="32">
        <v>44990</v>
      </c>
      <c r="H12" s="32">
        <v>21465</v>
      </c>
      <c r="I12" s="32">
        <v>26222.371000000003</v>
      </c>
      <c r="J12" s="32">
        <v>27443.627000000008</v>
      </c>
      <c r="K12" s="10">
        <v>13067.102000000001</v>
      </c>
      <c r="L12" s="152">
        <v>2808.1689999999999</v>
      </c>
      <c r="N12" s="92">
        <f t="shared" si="3"/>
        <v>8.4815808726959347E-4</v>
      </c>
      <c r="O12" s="16">
        <f t="shared" si="4"/>
        <v>4.5597727628418622E-4</v>
      </c>
      <c r="P12" s="16">
        <f t="shared" si="5"/>
        <v>3.4600145289609587E-4</v>
      </c>
      <c r="Q12" s="34">
        <f t="shared" si="6"/>
        <v>5.8137971307345828E-4</v>
      </c>
      <c r="R12" s="34">
        <f t="shared" si="7"/>
        <v>2.518322771285747E-3</v>
      </c>
      <c r="S12" s="34">
        <f t="shared" si="8"/>
        <v>1.2187400833648878E-3</v>
      </c>
      <c r="T12" s="34">
        <f t="shared" si="9"/>
        <v>9.6047436211554524E-4</v>
      </c>
      <c r="U12" s="34">
        <f t="shared" si="10"/>
        <v>8.8868145875894522E-4</v>
      </c>
      <c r="V12" s="16">
        <f t="shared" si="11"/>
        <v>3.6059365549951614E-4</v>
      </c>
      <c r="W12" s="75">
        <f t="shared" si="12"/>
        <v>7.8382340143393455E-5</v>
      </c>
      <c r="Y12" s="99">
        <f t="shared" si="13"/>
        <v>-0.78509626694580026</v>
      </c>
      <c r="Z12" s="100">
        <f t="shared" si="14"/>
        <v>-2.822113153561227E-2</v>
      </c>
    </row>
    <row r="13" spans="1:26" ht="20.100000000000001" customHeight="1">
      <c r="A13" s="22"/>
      <c r="B13" t="s">
        <v>13</v>
      </c>
      <c r="C13" s="9">
        <v>20984</v>
      </c>
      <c r="D13" s="32">
        <v>45120</v>
      </c>
      <c r="E13" s="32">
        <v>98963</v>
      </c>
      <c r="F13" s="32">
        <v>77778</v>
      </c>
      <c r="G13" s="32">
        <v>28035</v>
      </c>
      <c r="H13" s="32">
        <v>27309</v>
      </c>
      <c r="I13" s="32">
        <v>46681.825999999986</v>
      </c>
      <c r="J13" s="32">
        <v>51595.823999999993</v>
      </c>
      <c r="K13" s="10">
        <v>89708.759000000005</v>
      </c>
      <c r="L13" s="152">
        <v>169203.32100000005</v>
      </c>
      <c r="N13" s="92">
        <f t="shared" si="3"/>
        <v>8.2168741012304477E-4</v>
      </c>
      <c r="O13" s="16">
        <f t="shared" si="4"/>
        <v>1.6285676170301972E-3</v>
      </c>
      <c r="P13" s="16">
        <f t="shared" si="5"/>
        <v>3.4087946025840058E-3</v>
      </c>
      <c r="Q13" s="34">
        <f t="shared" si="6"/>
        <v>2.3036604678499891E-3</v>
      </c>
      <c r="R13" s="34">
        <f t="shared" si="7"/>
        <v>1.5692638118025319E-3</v>
      </c>
      <c r="S13" s="34">
        <f t="shared" si="8"/>
        <v>1.550550800680723E-3</v>
      </c>
      <c r="T13" s="34">
        <f t="shared" si="9"/>
        <v>1.7098643387258481E-3</v>
      </c>
      <c r="U13" s="34">
        <f t="shared" si="10"/>
        <v>1.670779599875402E-3</v>
      </c>
      <c r="V13" s="16">
        <f t="shared" si="11"/>
        <v>2.4755610951942607E-3</v>
      </c>
      <c r="W13" s="75">
        <f t="shared" si="12"/>
        <v>4.7228469013132022E-3</v>
      </c>
      <c r="Y13" s="99">
        <f t="shared" si="13"/>
        <v>0.88614047152296516</v>
      </c>
      <c r="Z13" s="100">
        <f t="shared" si="14"/>
        <v>0.22472858061189416</v>
      </c>
    </row>
    <row r="14" spans="1:26" ht="20.100000000000001" customHeight="1">
      <c r="A14" s="22"/>
      <c r="B14" t="s">
        <v>16</v>
      </c>
      <c r="C14" s="9">
        <v>2635220</v>
      </c>
      <c r="D14" s="32">
        <v>1598559</v>
      </c>
      <c r="E14" s="32">
        <v>1978945</v>
      </c>
      <c r="F14" s="32">
        <v>2189491</v>
      </c>
      <c r="G14" s="32">
        <v>1189901</v>
      </c>
      <c r="H14" s="32">
        <v>1053028</v>
      </c>
      <c r="I14" s="32">
        <v>1691174.969</v>
      </c>
      <c r="J14" s="32">
        <v>1773087.9450000005</v>
      </c>
      <c r="K14" s="10">
        <v>1668659.8420000004</v>
      </c>
      <c r="L14" s="152">
        <v>1587173.2520000001</v>
      </c>
      <c r="N14" s="92">
        <f t="shared" si="3"/>
        <v>0.10318943465995283</v>
      </c>
      <c r="O14" s="16">
        <f t="shared" si="4"/>
        <v>5.7698613060996787E-2</v>
      </c>
      <c r="P14" s="16">
        <f t="shared" si="5"/>
        <v>6.8165041831902889E-2</v>
      </c>
      <c r="Q14" s="34">
        <f t="shared" si="6"/>
        <v>6.4849235791783547E-2</v>
      </c>
      <c r="R14" s="34">
        <f t="shared" si="7"/>
        <v>6.6604907398881558E-2</v>
      </c>
      <c r="S14" s="34">
        <f t="shared" si="8"/>
        <v>5.9788839157025903E-2</v>
      </c>
      <c r="T14" s="34">
        <f t="shared" si="9"/>
        <v>6.1944444290565941E-2</v>
      </c>
      <c r="U14" s="34">
        <f t="shared" si="10"/>
        <v>5.7416258480356863E-2</v>
      </c>
      <c r="V14" s="16">
        <f t="shared" si="11"/>
        <v>4.604755914601609E-2</v>
      </c>
      <c r="W14" s="75">
        <f t="shared" si="12"/>
        <v>4.4301590717923299E-2</v>
      </c>
      <c r="Y14" s="99">
        <f t="shared" si="13"/>
        <v>-4.8833553699196827E-2</v>
      </c>
      <c r="Z14" s="100">
        <f t="shared" si="14"/>
        <v>-0.17459684280927909</v>
      </c>
    </row>
    <row r="15" spans="1:26" ht="20.100000000000001" customHeight="1">
      <c r="A15" s="22"/>
      <c r="B15" t="s">
        <v>83</v>
      </c>
      <c r="C15" s="9">
        <v>116567</v>
      </c>
      <c r="D15" s="32">
        <v>165876</v>
      </c>
      <c r="E15" s="32">
        <v>524149</v>
      </c>
      <c r="F15" s="32">
        <v>593143</v>
      </c>
      <c r="G15" s="32">
        <v>450570</v>
      </c>
      <c r="H15" s="32">
        <v>395064</v>
      </c>
      <c r="I15" s="32">
        <v>513246.56299999991</v>
      </c>
      <c r="J15" s="32">
        <v>612404.30100000044</v>
      </c>
      <c r="K15" s="10">
        <v>762334.47699999984</v>
      </c>
      <c r="L15" s="152">
        <v>786335.0059999997</v>
      </c>
      <c r="N15" s="92">
        <f t="shared" si="3"/>
        <v>4.5645080221031718E-3</v>
      </c>
      <c r="O15" s="16">
        <f t="shared" si="4"/>
        <v>5.9871516410128769E-3</v>
      </c>
      <c r="P15" s="16">
        <f t="shared" si="5"/>
        <v>1.805438681274622E-2</v>
      </c>
      <c r="Q15" s="34">
        <f t="shared" si="6"/>
        <v>1.7567950845765463E-2</v>
      </c>
      <c r="R15" s="34">
        <f t="shared" si="7"/>
        <v>2.5220731074865946E-2</v>
      </c>
      <c r="S15" s="34">
        <f t="shared" si="8"/>
        <v>2.2430949559490612E-2</v>
      </c>
      <c r="T15" s="34">
        <f t="shared" si="9"/>
        <v>1.8799221672419358E-2</v>
      </c>
      <c r="U15" s="34">
        <f t="shared" si="10"/>
        <v>1.9830919126066406E-2</v>
      </c>
      <c r="V15" s="16">
        <f t="shared" si="11"/>
        <v>2.1037026861406738E-2</v>
      </c>
      <c r="W15" s="75">
        <f t="shared" si="12"/>
        <v>2.1948386264127734E-2</v>
      </c>
      <c r="Y15" s="99">
        <f t="shared" si="13"/>
        <v>3.148293790207244E-2</v>
      </c>
      <c r="Z15" s="100">
        <f t="shared" si="14"/>
        <v>9.1135940272099591E-2</v>
      </c>
    </row>
    <row r="16" spans="1:26" ht="20.100000000000001" customHeight="1">
      <c r="A16" s="22"/>
      <c r="B16" t="s">
        <v>9</v>
      </c>
      <c r="C16" s="9">
        <v>911333</v>
      </c>
      <c r="D16" s="32">
        <v>970213</v>
      </c>
      <c r="E16" s="32">
        <v>1020274</v>
      </c>
      <c r="F16" s="32">
        <v>871643</v>
      </c>
      <c r="G16" s="32">
        <v>283746</v>
      </c>
      <c r="H16" s="32">
        <v>664508</v>
      </c>
      <c r="I16" s="32">
        <v>1205120.2949999992</v>
      </c>
      <c r="J16" s="32">
        <v>1067343.3690000004</v>
      </c>
      <c r="K16" s="10">
        <v>968544.58</v>
      </c>
      <c r="L16" s="152">
        <v>914189.61600000085</v>
      </c>
      <c r="N16" s="92">
        <f t="shared" si="3"/>
        <v>3.5685801207094206E-2</v>
      </c>
      <c r="O16" s="16">
        <f t="shared" si="4"/>
        <v>3.5019004286828873E-2</v>
      </c>
      <c r="P16" s="16">
        <f t="shared" si="5"/>
        <v>3.5143482961882661E-2</v>
      </c>
      <c r="Q16" s="34">
        <f t="shared" si="6"/>
        <v>2.581667722464152E-2</v>
      </c>
      <c r="R16" s="34">
        <f t="shared" si="7"/>
        <v>1.5882729785757846E-2</v>
      </c>
      <c r="S16" s="34">
        <f t="shared" si="8"/>
        <v>3.7729444925070341E-2</v>
      </c>
      <c r="T16" s="34">
        <f t="shared" si="9"/>
        <v>4.4141208535743083E-2</v>
      </c>
      <c r="U16" s="34">
        <f t="shared" si="10"/>
        <v>3.4562788007562094E-2</v>
      </c>
      <c r="V16" s="16">
        <f t="shared" si="11"/>
        <v>2.6727504737962825E-2</v>
      </c>
      <c r="W16" s="75">
        <f t="shared" si="12"/>
        <v>2.5517097239115705E-2</v>
      </c>
      <c r="Y16" s="99">
        <f t="shared" si="13"/>
        <v>-5.6120250035366581E-2</v>
      </c>
      <c r="Z16" s="100">
        <f t="shared" si="14"/>
        <v>-0.121040749884712</v>
      </c>
    </row>
    <row r="17" spans="1:26" ht="20.25" customHeight="1">
      <c r="A17" s="22"/>
      <c r="B17" t="s">
        <v>12</v>
      </c>
      <c r="C17" s="9">
        <v>1445066</v>
      </c>
      <c r="D17" s="32">
        <v>1634472</v>
      </c>
      <c r="E17" s="32">
        <v>1559489</v>
      </c>
      <c r="F17" s="32">
        <v>3756785</v>
      </c>
      <c r="G17" s="32">
        <v>2133360</v>
      </c>
      <c r="H17" s="32">
        <v>1951781</v>
      </c>
      <c r="I17" s="32">
        <v>3071327.0619999981</v>
      </c>
      <c r="J17" s="32">
        <v>3099051.0489999983</v>
      </c>
      <c r="K17" s="10">
        <v>2961657.1369999978</v>
      </c>
      <c r="L17" s="152">
        <v>2469289.7429999998</v>
      </c>
      <c r="N17" s="92">
        <f t="shared" si="3"/>
        <v>5.6585614706293738E-2</v>
      </c>
      <c r="O17" s="16">
        <f t="shared" si="4"/>
        <v>5.8994861926918891E-2</v>
      </c>
      <c r="P17" s="16">
        <f t="shared" si="5"/>
        <v>5.3716820286259799E-2</v>
      </c>
      <c r="Q17" s="34">
        <f t="shared" si="6"/>
        <v>0.11126998753775903</v>
      </c>
      <c r="R17" s="34">
        <f t="shared" si="7"/>
        <v>0.11941518264836988</v>
      </c>
      <c r="S17" s="34">
        <f t="shared" si="8"/>
        <v>0.11081825011181011</v>
      </c>
      <c r="T17" s="34">
        <f t="shared" si="9"/>
        <v>0.11249672658214849</v>
      </c>
      <c r="U17" s="34">
        <f t="shared" si="10"/>
        <v>0.10035368892726013</v>
      </c>
      <c r="V17" s="16">
        <f t="shared" si="11"/>
        <v>8.1728509761924292E-2</v>
      </c>
      <c r="W17" s="75">
        <f t="shared" si="12"/>
        <v>6.8923454588530317E-2</v>
      </c>
      <c r="Y17" s="99">
        <f t="shared" si="13"/>
        <v>-0.16624726334755283</v>
      </c>
      <c r="Z17" s="100">
        <f t="shared" si="14"/>
        <v>-1.2805055173393975</v>
      </c>
    </row>
    <row r="18" spans="1:26" ht="20.100000000000001" customHeight="1">
      <c r="A18" s="22"/>
      <c r="B18" t="s">
        <v>11</v>
      </c>
      <c r="C18" s="9">
        <v>1651293</v>
      </c>
      <c r="D18" s="32">
        <v>1613259</v>
      </c>
      <c r="E18" s="32">
        <v>1717556</v>
      </c>
      <c r="F18" s="32">
        <v>2470653</v>
      </c>
      <c r="G18" s="32">
        <v>1398091</v>
      </c>
      <c r="H18" s="32">
        <v>1289594</v>
      </c>
      <c r="I18" s="32">
        <v>2096765.0149999999</v>
      </c>
      <c r="J18" s="32">
        <v>2549793.054</v>
      </c>
      <c r="K18" s="10">
        <v>3240596.5889999997</v>
      </c>
      <c r="L18" s="152">
        <v>3196151.1369999996</v>
      </c>
      <c r="N18" s="92">
        <f t="shared" si="3"/>
        <v>6.4661011652893299E-2</v>
      </c>
      <c r="O18" s="16">
        <f t="shared" si="4"/>
        <v>5.8229196925587742E-2</v>
      </c>
      <c r="P18" s="16">
        <f t="shared" si="5"/>
        <v>5.9161460570473556E-2</v>
      </c>
      <c r="Q18" s="34">
        <f t="shared" si="6"/>
        <v>7.3176806370374395E-2</v>
      </c>
      <c r="R18" s="34">
        <f t="shared" si="7"/>
        <v>7.8258377453426564E-2</v>
      </c>
      <c r="S18" s="34">
        <f t="shared" si="8"/>
        <v>7.3220586958623754E-2</v>
      </c>
      <c r="T18" s="34">
        <f t="shared" si="9"/>
        <v>7.6800417486592512E-2</v>
      </c>
      <c r="U18" s="34">
        <f t="shared" si="10"/>
        <v>8.256757792117439E-2</v>
      </c>
      <c r="V18" s="16">
        <f t="shared" si="11"/>
        <v>8.9425992850348371E-2</v>
      </c>
      <c r="W18" s="75">
        <f t="shared" si="12"/>
        <v>8.9211797997210171E-2</v>
      </c>
      <c r="Y18" s="99">
        <f t="shared" si="13"/>
        <v>-1.3715206684740498E-2</v>
      </c>
      <c r="Z18" s="100">
        <f t="shared" si="14"/>
        <v>-2.1419485313819986E-2</v>
      </c>
    </row>
    <row r="19" spans="1:26" ht="20.100000000000001" customHeight="1">
      <c r="A19" s="22"/>
      <c r="B19" t="s">
        <v>6</v>
      </c>
      <c r="C19" s="9">
        <v>9967668</v>
      </c>
      <c r="D19" s="32">
        <v>10737419</v>
      </c>
      <c r="E19" s="32">
        <v>11617205</v>
      </c>
      <c r="F19" s="32">
        <v>12516191</v>
      </c>
      <c r="G19" s="32">
        <v>6007548</v>
      </c>
      <c r="H19" s="32">
        <v>5589725</v>
      </c>
      <c r="I19" s="32">
        <v>8553863.8859999999</v>
      </c>
      <c r="J19" s="32">
        <v>10243385.565000011</v>
      </c>
      <c r="K19" s="10">
        <v>12469132.003999982</v>
      </c>
      <c r="L19" s="152">
        <v>13402183.126999997</v>
      </c>
      <c r="N19" s="92">
        <f t="shared" si="3"/>
        <v>0.39031201410056948</v>
      </c>
      <c r="O19" s="16">
        <f t="shared" si="4"/>
        <v>0.38755790943893537</v>
      </c>
      <c r="P19" s="16">
        <f t="shared" si="5"/>
        <v>0.40015627760993427</v>
      </c>
      <c r="Q19" s="34">
        <f t="shared" si="6"/>
        <v>0.3707096404479393</v>
      </c>
      <c r="R19" s="34">
        <f t="shared" si="7"/>
        <v>0.33627350362285274</v>
      </c>
      <c r="S19" s="34">
        <f t="shared" si="8"/>
        <v>0.31737348765370588</v>
      </c>
      <c r="T19" s="34">
        <f t="shared" si="9"/>
        <v>0.31331136911795843</v>
      </c>
      <c r="U19" s="34">
        <f t="shared" si="10"/>
        <v>0.33170203146014665</v>
      </c>
      <c r="V19" s="16">
        <f t="shared" si="11"/>
        <v>0.34409235423649104</v>
      </c>
      <c r="W19" s="75">
        <f t="shared" si="12"/>
        <v>0.37408520517268096</v>
      </c>
      <c r="Y19" s="99">
        <f t="shared" si="13"/>
        <v>7.4828875233713177E-2</v>
      </c>
      <c r="Z19" s="100">
        <f t="shared" si="14"/>
        <v>2.9992850936189921</v>
      </c>
    </row>
    <row r="20" spans="1:26" ht="20.100000000000001" customHeight="1" thickBot="1">
      <c r="A20" s="22"/>
      <c r="B20" t="s">
        <v>7</v>
      </c>
      <c r="C20" s="29">
        <v>193958</v>
      </c>
      <c r="D20" s="41">
        <v>292407</v>
      </c>
      <c r="E20" s="41">
        <v>385323</v>
      </c>
      <c r="F20" s="32">
        <v>311761</v>
      </c>
      <c r="G20" s="32">
        <v>127623</v>
      </c>
      <c r="H20" s="32">
        <v>107274</v>
      </c>
      <c r="I20" s="32">
        <v>174169.45300000004</v>
      </c>
      <c r="J20" s="32">
        <v>193629.45400000006</v>
      </c>
      <c r="K20" s="10">
        <v>269803.97600000008</v>
      </c>
      <c r="L20" s="152">
        <v>318514.75900000002</v>
      </c>
      <c r="N20" s="92">
        <f t="shared" si="3"/>
        <v>7.5949698195122723E-3</v>
      </c>
      <c r="O20" s="16">
        <f t="shared" si="4"/>
        <v>1.0554179326084859E-2</v>
      </c>
      <c r="P20" s="16">
        <f t="shared" si="5"/>
        <v>1.3272505508639358E-2</v>
      </c>
      <c r="Q20" s="34">
        <f t="shared" si="6"/>
        <v>9.2338642176114129E-3</v>
      </c>
      <c r="R20" s="34">
        <f t="shared" si="7"/>
        <v>7.1437187606090431E-3</v>
      </c>
      <c r="S20" s="34">
        <f t="shared" si="8"/>
        <v>6.0908047380798958E-3</v>
      </c>
      <c r="T20" s="34">
        <f t="shared" si="9"/>
        <v>6.3794877385492128E-3</v>
      </c>
      <c r="U20" s="34">
        <f t="shared" si="10"/>
        <v>6.2701225912820523E-3</v>
      </c>
      <c r="V20" s="16">
        <f t="shared" si="11"/>
        <v>7.4453847512741343E-3</v>
      </c>
      <c r="W20" s="75">
        <f t="shared" si="12"/>
        <v>8.8904664144604517E-3</v>
      </c>
      <c r="Y20" s="101">
        <f t="shared" si="13"/>
        <v>0.18054138312624393</v>
      </c>
      <c r="Z20" s="102">
        <f t="shared" si="14"/>
        <v>0.14450816631863175</v>
      </c>
    </row>
    <row r="21" spans="1:26" ht="20.100000000000001" customHeight="1" thickBot="1">
      <c r="A21" s="5" t="s">
        <v>45</v>
      </c>
      <c r="B21" s="6"/>
      <c r="C21" s="12">
        <f t="shared" ref="C21:J21" si="15">C22+C23</f>
        <v>48051990</v>
      </c>
      <c r="D21" s="33">
        <f t="shared" si="15"/>
        <v>52503615</v>
      </c>
      <c r="E21" s="33">
        <f t="shared" si="15"/>
        <v>52337646</v>
      </c>
      <c r="F21" s="33">
        <f t="shared" si="15"/>
        <v>55432735</v>
      </c>
      <c r="G21" s="33">
        <f t="shared" si="15"/>
        <v>31472545</v>
      </c>
      <c r="H21" s="33">
        <f t="shared" si="15"/>
        <v>28211839</v>
      </c>
      <c r="I21" s="33">
        <f t="shared" si="15"/>
        <v>49732895.606999993</v>
      </c>
      <c r="J21" s="33">
        <f t="shared" si="15"/>
        <v>57090691.040000007</v>
      </c>
      <c r="K21" s="13">
        <f t="shared" ref="K21:L21" si="16">K22+K23</f>
        <v>60128739.784999996</v>
      </c>
      <c r="L21" s="151">
        <f t="shared" si="16"/>
        <v>54365867.805999987</v>
      </c>
      <c r="N21" s="18">
        <f t="shared" ref="N21:W21" si="17">C21/C24</f>
        <v>0.65297183917712809</v>
      </c>
      <c r="O21" s="19">
        <f t="shared" si="17"/>
        <v>0.65458554914506228</v>
      </c>
      <c r="P21" s="19">
        <f t="shared" si="17"/>
        <v>0.64321108463047671</v>
      </c>
      <c r="Q21" s="19">
        <f t="shared" si="17"/>
        <v>0.6214744096517042</v>
      </c>
      <c r="R21" s="19">
        <f t="shared" si="17"/>
        <v>0.63790169406260255</v>
      </c>
      <c r="S21" s="19">
        <f t="shared" si="17"/>
        <v>0.61565250656365866</v>
      </c>
      <c r="T21" s="19">
        <f t="shared" si="17"/>
        <v>0.64559354976564642</v>
      </c>
      <c r="U21" s="19">
        <f t="shared" si="17"/>
        <v>0.64896450486917834</v>
      </c>
      <c r="V21" s="19">
        <f t="shared" si="17"/>
        <v>0.62395902557923555</v>
      </c>
      <c r="W21" s="191">
        <f t="shared" si="17"/>
        <v>0.60277646178923161</v>
      </c>
      <c r="Y21" s="61">
        <f t="shared" si="13"/>
        <v>-9.5842221200811581E-2</v>
      </c>
      <c r="Z21" s="97">
        <f t="shared" si="14"/>
        <v>-2.1182563790003939</v>
      </c>
    </row>
    <row r="22" spans="1:26" ht="20.100000000000001" customHeight="1">
      <c r="A22" s="22"/>
      <c r="B22" t="s">
        <v>4</v>
      </c>
      <c r="C22" s="9">
        <v>360548</v>
      </c>
      <c r="D22" s="32">
        <v>232948</v>
      </c>
      <c r="E22" s="32">
        <v>124838</v>
      </c>
      <c r="F22" s="32">
        <v>118506</v>
      </c>
      <c r="G22" s="32">
        <v>127810</v>
      </c>
      <c r="H22" s="32">
        <v>234106</v>
      </c>
      <c r="I22" s="32">
        <v>374700.44799999992</v>
      </c>
      <c r="J22" s="32">
        <v>446106.98300000007</v>
      </c>
      <c r="K22" s="10">
        <v>458964.63900000002</v>
      </c>
      <c r="L22" s="152">
        <v>292279.59899999999</v>
      </c>
      <c r="N22" s="92">
        <f>C22/C24</f>
        <v>4.8994368531175333E-3</v>
      </c>
      <c r="O22" s="34">
        <f>D22/D24</f>
        <v>2.9042646778177838E-3</v>
      </c>
      <c r="P22" s="34">
        <f>E22/E24</f>
        <v>1.5342146909530369E-3</v>
      </c>
      <c r="Q22" s="34">
        <f>F22/F21</f>
        <v>2.1378342598466411E-3</v>
      </c>
      <c r="R22" s="34">
        <f>G22/G21</f>
        <v>4.0609998333468109E-3</v>
      </c>
      <c r="S22" s="34">
        <f>H22/H21</f>
        <v>8.2981474550453804E-3</v>
      </c>
      <c r="T22" s="34">
        <f>I22/I21</f>
        <v>7.5342576261990292E-3</v>
      </c>
      <c r="U22" s="34">
        <f>J22/J21</f>
        <v>7.8140056614035332E-3</v>
      </c>
      <c r="V22" s="16">
        <f>K22/K24</f>
        <v>4.7626996665778472E-3</v>
      </c>
      <c r="W22" s="75">
        <f>L22/L24</f>
        <v>3.2406226488847058E-3</v>
      </c>
      <c r="Y22" s="103">
        <f t="shared" si="13"/>
        <v>-0.36317621410480827</v>
      </c>
      <c r="Z22" s="343">
        <f t="shared" si="14"/>
        <v>-0.15220770176931414</v>
      </c>
    </row>
    <row r="23" spans="1:26" ht="20.100000000000001" customHeight="1" thickBot="1">
      <c r="A23" s="22"/>
      <c r="B23" t="s">
        <v>3</v>
      </c>
      <c r="C23" s="29">
        <v>47691442</v>
      </c>
      <c r="D23" s="32">
        <v>52270667</v>
      </c>
      <c r="E23" s="32">
        <v>52212808</v>
      </c>
      <c r="F23" s="32">
        <v>55314229</v>
      </c>
      <c r="G23" s="32">
        <v>31344735</v>
      </c>
      <c r="H23" s="32">
        <v>27977733</v>
      </c>
      <c r="I23" s="32">
        <v>49358195.158999994</v>
      </c>
      <c r="J23" s="32">
        <v>56644584.057000004</v>
      </c>
      <c r="K23" s="30">
        <v>59669775.145999998</v>
      </c>
      <c r="L23" s="152">
        <v>54073588.206999987</v>
      </c>
      <c r="N23" s="92">
        <f>C23/C24</f>
        <v>0.64807240232401053</v>
      </c>
      <c r="O23" s="34">
        <f>D23/D24</f>
        <v>0.65168128446724449</v>
      </c>
      <c r="P23" s="34">
        <f>E23/E24</f>
        <v>0.64167686993952366</v>
      </c>
      <c r="Q23" s="34">
        <f>F23/F21</f>
        <v>0.99786216574015341</v>
      </c>
      <c r="R23" s="34">
        <f>G23/G21</f>
        <v>0.99593900016665315</v>
      </c>
      <c r="S23" s="34">
        <f>H23/H21</f>
        <v>0.99170185254495458</v>
      </c>
      <c r="T23" s="34">
        <f>I23/I21</f>
        <v>0.99246574237380103</v>
      </c>
      <c r="U23" s="34">
        <f>J23/J21</f>
        <v>0.99218599433859644</v>
      </c>
      <c r="V23" s="77">
        <f>K23/K24</f>
        <v>0.61919632591265772</v>
      </c>
      <c r="W23" s="193">
        <f>L23/L24</f>
        <v>0.59953583914034692</v>
      </c>
      <c r="Y23" s="340">
        <f t="shared" si="13"/>
        <v>-9.378595654679879E-2</v>
      </c>
      <c r="Z23" s="79">
        <f t="shared" si="14"/>
        <v>-1.9660486772310803</v>
      </c>
    </row>
    <row r="24" spans="1:26" ht="20.100000000000001" customHeight="1" thickBot="1">
      <c r="A24" s="71" t="s">
        <v>5</v>
      </c>
      <c r="B24" s="96"/>
      <c r="C24" s="80">
        <f t="shared" ref="C24:J24" si="18">C7+C21</f>
        <v>73589682</v>
      </c>
      <c r="D24" s="81">
        <f t="shared" si="18"/>
        <v>80208943</v>
      </c>
      <c r="E24" s="81">
        <f t="shared" si="18"/>
        <v>81369316</v>
      </c>
      <c r="F24" s="81">
        <f t="shared" si="18"/>
        <v>89195523</v>
      </c>
      <c r="G24" s="81">
        <f t="shared" si="18"/>
        <v>49337610</v>
      </c>
      <c r="H24" s="81">
        <f t="shared" si="18"/>
        <v>45824290</v>
      </c>
      <c r="I24" s="81">
        <f t="shared" si="18"/>
        <v>77034374.99499999</v>
      </c>
      <c r="J24" s="81">
        <f t="shared" si="18"/>
        <v>87971977.838000014</v>
      </c>
      <c r="K24" s="155">
        <f t="shared" ref="K24:L24" si="19">K7+K21</f>
        <v>96366487.733999997</v>
      </c>
      <c r="L24" s="374">
        <f t="shared" si="19"/>
        <v>90192419.996999979</v>
      </c>
      <c r="N24" s="85">
        <f t="shared" ref="N24:U24" si="20">N7+N21</f>
        <v>1</v>
      </c>
      <c r="O24" s="82">
        <f t="shared" si="20"/>
        <v>1</v>
      </c>
      <c r="P24" s="82">
        <f t="shared" si="20"/>
        <v>1</v>
      </c>
      <c r="Q24" s="82">
        <f t="shared" si="20"/>
        <v>1</v>
      </c>
      <c r="R24" s="82">
        <f t="shared" si="20"/>
        <v>1</v>
      </c>
      <c r="S24" s="82">
        <f t="shared" si="20"/>
        <v>1</v>
      </c>
      <c r="T24" s="82">
        <f t="shared" si="20"/>
        <v>1</v>
      </c>
      <c r="U24" s="82">
        <f t="shared" si="20"/>
        <v>1</v>
      </c>
      <c r="V24" s="336">
        <f t="shared" ref="V24:W24" si="21">V7+V21</f>
        <v>0.99999999999999989</v>
      </c>
      <c r="W24" s="295">
        <f t="shared" si="21"/>
        <v>1</v>
      </c>
      <c r="Y24" s="89">
        <f t="shared" si="13"/>
        <v>-6.406861848117025E-2</v>
      </c>
      <c r="Z24" s="146">
        <f t="shared" si="14"/>
        <v>1.1102230246251565E-14</v>
      </c>
    </row>
    <row r="27" spans="1:26">
      <c r="A27" s="1" t="s">
        <v>22</v>
      </c>
      <c r="N27" s="1" t="s">
        <v>24</v>
      </c>
      <c r="Y27" s="1" t="str">
        <f>Y3</f>
        <v>VARIAÇÃO (JAN-DEZ)</v>
      </c>
    </row>
    <row r="28" spans="1:26" ht="15" customHeight="1" thickBot="1"/>
    <row r="29" spans="1:26" ht="24" customHeight="1">
      <c r="A29" s="378" t="s">
        <v>36</v>
      </c>
      <c r="B29" s="379"/>
      <c r="C29" s="382">
        <v>2016</v>
      </c>
      <c r="D29" s="376">
        <v>2017</v>
      </c>
      <c r="E29" s="376">
        <v>2018</v>
      </c>
      <c r="F29" s="376">
        <v>2019</v>
      </c>
      <c r="G29" s="376">
        <v>2020</v>
      </c>
      <c r="H29" s="376">
        <v>2021</v>
      </c>
      <c r="I29" s="376">
        <v>2022</v>
      </c>
      <c r="J29" s="376">
        <v>2023</v>
      </c>
      <c r="K29" s="376">
        <v>2024</v>
      </c>
      <c r="L29" s="429">
        <f>L5</f>
        <v>2025</v>
      </c>
      <c r="N29" s="435">
        <v>2016</v>
      </c>
      <c r="O29" s="376">
        <v>2017</v>
      </c>
      <c r="P29" s="376">
        <v>2018</v>
      </c>
      <c r="Q29" s="376">
        <v>2019</v>
      </c>
      <c r="R29" s="376">
        <v>2020</v>
      </c>
      <c r="S29" s="376">
        <v>2021</v>
      </c>
      <c r="T29" s="376">
        <v>2022</v>
      </c>
      <c r="U29" s="376">
        <v>2023</v>
      </c>
      <c r="V29" s="376">
        <v>2024</v>
      </c>
      <c r="W29" s="429">
        <f>L5</f>
        <v>2025</v>
      </c>
      <c r="Y29" s="437" t="s">
        <v>87</v>
      </c>
      <c r="Z29" s="438"/>
    </row>
    <row r="30" spans="1:26" ht="20.25" customHeight="1" thickBot="1">
      <c r="A30" s="380"/>
      <c r="B30" s="381"/>
      <c r="C30" s="383"/>
      <c r="D30" s="377"/>
      <c r="E30" s="377"/>
      <c r="F30" s="377"/>
      <c r="G30" s="377"/>
      <c r="H30" s="434"/>
      <c r="I30" s="434"/>
      <c r="J30" s="434"/>
      <c r="K30" s="434"/>
      <c r="L30" s="430"/>
      <c r="N30" s="451"/>
      <c r="O30" s="377"/>
      <c r="P30" s="377"/>
      <c r="Q30" s="377"/>
      <c r="R30" s="377"/>
      <c r="S30" s="377"/>
      <c r="T30" s="377"/>
      <c r="U30" s="377"/>
      <c r="V30" s="377"/>
      <c r="W30" s="454"/>
      <c r="Y30" s="87" t="s">
        <v>1</v>
      </c>
      <c r="Z30" s="72" t="s">
        <v>37</v>
      </c>
    </row>
    <row r="31" spans="1:26" ht="20.100000000000001" customHeight="1" thickBot="1">
      <c r="A31" s="3" t="s">
        <v>2</v>
      </c>
      <c r="B31" s="4"/>
      <c r="C31" s="7">
        <f t="shared" ref="C31:K31" si="22">SUM(C32:C44)</f>
        <v>251533440</v>
      </c>
      <c r="D31" s="8">
        <f t="shared" si="22"/>
        <v>288451381</v>
      </c>
      <c r="E31" s="8">
        <f t="shared" si="22"/>
        <v>313935902</v>
      </c>
      <c r="F31" s="8">
        <f t="shared" si="22"/>
        <v>351270523</v>
      </c>
      <c r="G31" s="8">
        <f t="shared" si="22"/>
        <v>187039707</v>
      </c>
      <c r="H31" s="8">
        <f t="shared" si="22"/>
        <v>187635137</v>
      </c>
      <c r="I31" s="8">
        <f t="shared" si="22"/>
        <v>310192923.54500008</v>
      </c>
      <c r="J31" s="8">
        <f t="shared" si="22"/>
        <v>371586171.23799998</v>
      </c>
      <c r="K31" s="335">
        <f t="shared" si="22"/>
        <v>490232034.05300015</v>
      </c>
      <c r="L31" s="358">
        <f t="shared" ref="L31" si="23">SUM(L32:L44)</f>
        <v>509805188.1619997</v>
      </c>
      <c r="N31" s="61">
        <f t="shared" ref="N31:W31" si="24">C31/C48</f>
        <v>0.54553688503952369</v>
      </c>
      <c r="O31" s="15">
        <f t="shared" si="24"/>
        <v>0.55703591779368744</v>
      </c>
      <c r="P31" s="15">
        <f t="shared" si="24"/>
        <v>0.58498826793826098</v>
      </c>
      <c r="Q31" s="15">
        <f t="shared" si="24"/>
        <v>0.59688823410284986</v>
      </c>
      <c r="R31" s="15">
        <f t="shared" si="24"/>
        <v>0.58181254132927762</v>
      </c>
      <c r="S31" s="15">
        <f t="shared" si="24"/>
        <v>0.60589354401210749</v>
      </c>
      <c r="T31" s="15">
        <f t="shared" si="24"/>
        <v>0.57551893661802256</v>
      </c>
      <c r="U31" s="15">
        <f t="shared" si="24"/>
        <v>0.58596243405693338</v>
      </c>
      <c r="V31" s="15">
        <f t="shared" si="24"/>
        <v>0.63128785864682335</v>
      </c>
      <c r="W31" s="333">
        <f t="shared" si="24"/>
        <v>0.66011999901059226</v>
      </c>
      <c r="Y31" s="98">
        <f>(L31-K31)/K31</f>
        <v>3.9926305809063978E-2</v>
      </c>
      <c r="Z31" s="97">
        <f>(W31-V31)/V31</f>
        <v>4.5671938670848365E-2</v>
      </c>
    </row>
    <row r="32" spans="1:26" ht="20.100000000000001" customHeight="1">
      <c r="A32" s="22"/>
      <c r="B32" t="s">
        <v>10</v>
      </c>
      <c r="C32" s="9">
        <v>39218341</v>
      </c>
      <c r="D32" s="32">
        <v>48114799</v>
      </c>
      <c r="E32" s="32">
        <v>49046966</v>
      </c>
      <c r="F32" s="32">
        <v>53546141</v>
      </c>
      <c r="G32" s="32">
        <v>29556331</v>
      </c>
      <c r="H32" s="32">
        <v>30198890</v>
      </c>
      <c r="I32" s="32">
        <v>49107448.027000017</v>
      </c>
      <c r="J32" s="32">
        <v>62059084.809000023</v>
      </c>
      <c r="K32" s="10">
        <v>84112379.160999969</v>
      </c>
      <c r="L32" s="152">
        <v>75132898.864999995</v>
      </c>
      <c r="N32" s="92">
        <f t="shared" ref="N32:N44" si="25">C32/$C$31</f>
        <v>0.15591700650219709</v>
      </c>
      <c r="O32" s="16">
        <f t="shared" ref="O32:O44" si="26">D32/$D$31</f>
        <v>0.16680384345256438</v>
      </c>
      <c r="P32" s="16">
        <f t="shared" ref="P32:P44" si="27">E32/$E$31</f>
        <v>0.15623242097362919</v>
      </c>
      <c r="Q32" s="16">
        <f t="shared" ref="Q32:Q44" si="28">F32/$F$31</f>
        <v>0.15243562295718163</v>
      </c>
      <c r="R32" s="16">
        <f t="shared" ref="R32:R44" si="29">G32/$G$31</f>
        <v>0.15802169215331374</v>
      </c>
      <c r="S32" s="16">
        <f t="shared" ref="S32:S44" si="30">H32/$H$31</f>
        <v>0.16094474885053112</v>
      </c>
      <c r="T32" s="34">
        <f t="shared" ref="T32:T44" si="31">I32/$I$31</f>
        <v>0.15831259935198341</v>
      </c>
      <c r="U32" s="34">
        <f t="shared" ref="U32:U44" si="32">J32/$J$31</f>
        <v>0.16701128732062351</v>
      </c>
      <c r="V32" s="16">
        <f t="shared" ref="V32:V44" si="33">K32/$K$31</f>
        <v>0.17157666843106867</v>
      </c>
      <c r="W32" s="75">
        <f t="shared" ref="W32:W44" si="34">L32/$L$31</f>
        <v>0.14737570469982186</v>
      </c>
      <c r="Y32" s="99">
        <f t="shared" ref="Y32:Y48" si="35">(L32-K32)/K32</f>
        <v>-0.10675575207321507</v>
      </c>
      <c r="Z32" s="100">
        <f t="shared" ref="Z32:Z48" si="36">(W32-V32)/V32</f>
        <v>-0.14105043507689741</v>
      </c>
    </row>
    <row r="33" spans="1:26" ht="20.100000000000001" customHeight="1">
      <c r="A33" s="22"/>
      <c r="B33" t="s">
        <v>17</v>
      </c>
      <c r="C33" s="9">
        <v>1924359</v>
      </c>
      <c r="D33" s="32">
        <v>2915898</v>
      </c>
      <c r="E33" s="32">
        <v>1715135</v>
      </c>
      <c r="F33" s="32">
        <v>1891261</v>
      </c>
      <c r="G33" s="32">
        <v>999405</v>
      </c>
      <c r="H33" s="32">
        <v>873317</v>
      </c>
      <c r="I33" s="32">
        <v>1442125.8470000003</v>
      </c>
      <c r="J33" s="32">
        <v>1769060.5130000005</v>
      </c>
      <c r="K33" s="10">
        <v>1936770.4429999993</v>
      </c>
      <c r="L33" s="152">
        <v>1871907.0629999987</v>
      </c>
      <c r="N33" s="92">
        <f t="shared" si="25"/>
        <v>7.6505096101735018E-3</v>
      </c>
      <c r="O33" s="16">
        <f t="shared" si="26"/>
        <v>1.010880235653994E-2</v>
      </c>
      <c r="P33" s="16">
        <f t="shared" si="27"/>
        <v>5.4633286255995018E-3</v>
      </c>
      <c r="Q33" s="16">
        <f t="shared" si="28"/>
        <v>5.3840583714449622E-3</v>
      </c>
      <c r="R33" s="16">
        <f t="shared" si="29"/>
        <v>5.3432771898001318E-3</v>
      </c>
      <c r="S33" s="16">
        <f t="shared" si="30"/>
        <v>4.6543361438748012E-3</v>
      </c>
      <c r="T33" s="34">
        <f t="shared" si="31"/>
        <v>4.6491255523138627E-3</v>
      </c>
      <c r="U33" s="34">
        <f t="shared" si="32"/>
        <v>4.7608351707656036E-3</v>
      </c>
      <c r="V33" s="16">
        <f t="shared" si="33"/>
        <v>3.950721920368448E-3</v>
      </c>
      <c r="W33" s="75">
        <f t="shared" si="34"/>
        <v>3.6718085779958104E-3</v>
      </c>
      <c r="Y33" s="99">
        <f t="shared" si="35"/>
        <v>-3.3490484241141739E-2</v>
      </c>
      <c r="Z33" s="100">
        <f t="shared" si="36"/>
        <v>-7.0598069921009754E-2</v>
      </c>
    </row>
    <row r="34" spans="1:26" ht="20.100000000000001" customHeight="1">
      <c r="A34" s="22"/>
      <c r="B34" t="s">
        <v>14</v>
      </c>
      <c r="C34" s="9">
        <v>45568148</v>
      </c>
      <c r="D34" s="32">
        <v>61332118</v>
      </c>
      <c r="E34" s="32">
        <v>64429780</v>
      </c>
      <c r="F34" s="32">
        <v>74767147</v>
      </c>
      <c r="G34" s="32">
        <v>44240397</v>
      </c>
      <c r="H34" s="32">
        <v>46476357</v>
      </c>
      <c r="I34" s="32">
        <v>76607549.680999979</v>
      </c>
      <c r="J34" s="32">
        <v>87199516.968000025</v>
      </c>
      <c r="K34" s="10">
        <v>115770998.99400012</v>
      </c>
      <c r="L34" s="152">
        <v>123973826.223</v>
      </c>
      <c r="N34" s="92">
        <f t="shared" si="25"/>
        <v>0.181161391503253</v>
      </c>
      <c r="O34" s="16">
        <f t="shared" si="26"/>
        <v>0.21262549614903734</v>
      </c>
      <c r="P34" s="16">
        <f t="shared" si="27"/>
        <v>0.20523227700156449</v>
      </c>
      <c r="Q34" s="16">
        <f t="shared" si="28"/>
        <v>0.21284776861279647</v>
      </c>
      <c r="R34" s="16">
        <f t="shared" si="29"/>
        <v>0.23652943917411076</v>
      </c>
      <c r="S34" s="16">
        <f t="shared" si="30"/>
        <v>0.24769538234195443</v>
      </c>
      <c r="T34" s="34">
        <f t="shared" si="31"/>
        <v>0.24696743176955946</v>
      </c>
      <c r="U34" s="34">
        <f t="shared" si="32"/>
        <v>0.23466835882907214</v>
      </c>
      <c r="V34" s="16">
        <f t="shared" si="33"/>
        <v>0.23615551606626312</v>
      </c>
      <c r="W34" s="75">
        <f t="shared" si="34"/>
        <v>0.24317882418961398</v>
      </c>
      <c r="Y34" s="99">
        <f t="shared" si="35"/>
        <v>7.0853903829792453E-2</v>
      </c>
      <c r="Z34" s="100">
        <f t="shared" si="36"/>
        <v>2.9740182403277787E-2</v>
      </c>
    </row>
    <row r="35" spans="1:26" ht="20.100000000000001" customHeight="1">
      <c r="A35" s="22"/>
      <c r="B35" t="s">
        <v>8</v>
      </c>
      <c r="C35" s="9">
        <v>253854</v>
      </c>
      <c r="D35" s="32">
        <v>145443</v>
      </c>
      <c r="E35" s="32">
        <v>425755</v>
      </c>
      <c r="F35" s="32">
        <v>319658</v>
      </c>
      <c r="G35" s="32">
        <v>70775</v>
      </c>
      <c r="H35" s="32"/>
      <c r="I35" s="32"/>
      <c r="J35" s="32"/>
      <c r="K35" s="10"/>
      <c r="L35" s="152"/>
      <c r="N35" s="92">
        <f t="shared" si="25"/>
        <v>1.0092256520643935E-3</v>
      </c>
      <c r="O35" s="16">
        <f t="shared" si="26"/>
        <v>5.0422015486901062E-4</v>
      </c>
      <c r="P35" s="16">
        <f t="shared" si="27"/>
        <v>1.3561844863477896E-3</v>
      </c>
      <c r="Q35" s="16">
        <f t="shared" si="28"/>
        <v>9.1000519277844444E-4</v>
      </c>
      <c r="R35" s="16">
        <f t="shared" si="29"/>
        <v>3.7839558848325183E-4</v>
      </c>
      <c r="S35" s="16">
        <f t="shared" si="30"/>
        <v>0</v>
      </c>
      <c r="T35" s="34">
        <f t="shared" si="31"/>
        <v>0</v>
      </c>
      <c r="U35" s="34">
        <f t="shared" si="32"/>
        <v>0</v>
      </c>
      <c r="V35" s="16">
        <f t="shared" si="33"/>
        <v>0</v>
      </c>
      <c r="W35" s="75">
        <f t="shared" si="34"/>
        <v>0</v>
      </c>
      <c r="Y35" s="99"/>
      <c r="Z35" s="100"/>
    </row>
    <row r="36" spans="1:26" ht="20.100000000000001" customHeight="1">
      <c r="A36" s="22"/>
      <c r="B36" t="s">
        <v>15</v>
      </c>
      <c r="C36" s="9">
        <v>297926</v>
      </c>
      <c r="D36" s="32">
        <v>132592</v>
      </c>
      <c r="E36" s="32">
        <v>130092</v>
      </c>
      <c r="F36" s="32">
        <v>197628</v>
      </c>
      <c r="G36" s="32">
        <v>411712</v>
      </c>
      <c r="H36" s="32">
        <v>184114</v>
      </c>
      <c r="I36" s="32">
        <v>250033.88899999994</v>
      </c>
      <c r="J36" s="32">
        <v>284949.80100000004</v>
      </c>
      <c r="K36" s="10">
        <v>154064.68400000004</v>
      </c>
      <c r="L36" s="152">
        <v>49162.27</v>
      </c>
      <c r="N36" s="92">
        <f t="shared" si="25"/>
        <v>1.1844389358329453E-3</v>
      </c>
      <c r="O36" s="16">
        <f t="shared" si="26"/>
        <v>4.5966845275738165E-4</v>
      </c>
      <c r="P36" s="16">
        <f t="shared" si="27"/>
        <v>4.1439032353808326E-4</v>
      </c>
      <c r="Q36" s="16">
        <f t="shared" si="28"/>
        <v>5.6260912049258395E-4</v>
      </c>
      <c r="R36" s="16">
        <f t="shared" si="29"/>
        <v>2.2012010529935231E-3</v>
      </c>
      <c r="S36" s="16">
        <f t="shared" si="30"/>
        <v>9.8123412780624355E-4</v>
      </c>
      <c r="T36" s="34">
        <f t="shared" si="31"/>
        <v>8.0605929414030361E-4</v>
      </c>
      <c r="U36" s="34">
        <f t="shared" si="32"/>
        <v>7.6684716239746827E-4</v>
      </c>
      <c r="V36" s="16">
        <f t="shared" si="33"/>
        <v>3.1426890390305205E-4</v>
      </c>
      <c r="W36" s="75">
        <f t="shared" si="34"/>
        <v>9.6433443875384436E-5</v>
      </c>
      <c r="Y36" s="99">
        <f t="shared" si="35"/>
        <v>-0.68089851143302915</v>
      </c>
      <c r="Z36" s="100">
        <f t="shared" si="36"/>
        <v>-0.69314990227244078</v>
      </c>
    </row>
    <row r="37" spans="1:26" ht="20.100000000000001" customHeight="1">
      <c r="A37" s="22"/>
      <c r="B37" t="s">
        <v>13</v>
      </c>
      <c r="C37" s="9">
        <v>450437</v>
      </c>
      <c r="D37" s="32">
        <v>664202</v>
      </c>
      <c r="E37" s="32">
        <v>1193621</v>
      </c>
      <c r="F37" s="32">
        <v>878489</v>
      </c>
      <c r="G37" s="32">
        <v>374089</v>
      </c>
      <c r="H37" s="32">
        <v>524405</v>
      </c>
      <c r="I37" s="32">
        <v>988216.68099999998</v>
      </c>
      <c r="J37" s="32">
        <v>971698.00499999977</v>
      </c>
      <c r="K37" s="10">
        <v>1675020.8210000002</v>
      </c>
      <c r="L37" s="152">
        <v>2858764.8680000002</v>
      </c>
      <c r="N37" s="92">
        <f t="shared" si="25"/>
        <v>1.7907638841181514E-3</v>
      </c>
      <c r="O37" s="16">
        <f t="shared" si="26"/>
        <v>2.3026480154033305E-3</v>
      </c>
      <c r="P37" s="16">
        <f t="shared" si="27"/>
        <v>3.8021169047431852E-3</v>
      </c>
      <c r="Q37" s="16">
        <f t="shared" si="28"/>
        <v>2.5008901757464005E-3</v>
      </c>
      <c r="R37" s="16">
        <f t="shared" si="29"/>
        <v>2.0000512511495756E-3</v>
      </c>
      <c r="S37" s="16">
        <f t="shared" si="30"/>
        <v>2.7948123596914579E-3</v>
      </c>
      <c r="T37" s="34">
        <f t="shared" si="31"/>
        <v>3.1858131052968338E-3</v>
      </c>
      <c r="U37" s="34">
        <f t="shared" si="32"/>
        <v>2.6150004499969127E-3</v>
      </c>
      <c r="V37" s="16">
        <f t="shared" si="33"/>
        <v>3.4167918549747604E-3</v>
      </c>
      <c r="W37" s="75">
        <f t="shared" si="34"/>
        <v>5.6075633092450535E-3</v>
      </c>
      <c r="Y37" s="99">
        <f t="shared" si="35"/>
        <v>0.70670407923245737</v>
      </c>
      <c r="Z37" s="100">
        <f t="shared" si="36"/>
        <v>0.64117790818325282</v>
      </c>
    </row>
    <row r="38" spans="1:26" ht="20.100000000000001" customHeight="1">
      <c r="A38" s="22"/>
      <c r="B38" t="s">
        <v>16</v>
      </c>
      <c r="C38" s="9">
        <v>22521987</v>
      </c>
      <c r="D38" s="32">
        <v>17563156</v>
      </c>
      <c r="E38" s="32">
        <v>16636857</v>
      </c>
      <c r="F38" s="32">
        <v>17822821</v>
      </c>
      <c r="G38" s="32">
        <v>9399875</v>
      </c>
      <c r="H38" s="32">
        <v>8088937</v>
      </c>
      <c r="I38" s="32">
        <v>17252190.217</v>
      </c>
      <c r="J38" s="32">
        <v>21315838.16399999</v>
      </c>
      <c r="K38" s="10">
        <v>24768880.399999999</v>
      </c>
      <c r="L38" s="152">
        <v>22534089.050999988</v>
      </c>
      <c r="N38" s="92">
        <f t="shared" si="25"/>
        <v>8.9538738865098805E-2</v>
      </c>
      <c r="O38" s="16">
        <f t="shared" si="26"/>
        <v>6.0887751478645197E-2</v>
      </c>
      <c r="P38" s="16">
        <f t="shared" si="27"/>
        <v>5.2994438973086935E-2</v>
      </c>
      <c r="Q38" s="16">
        <f t="shared" si="28"/>
        <v>5.0738162848921999E-2</v>
      </c>
      <c r="R38" s="16">
        <f t="shared" si="29"/>
        <v>5.0256040018283391E-2</v>
      </c>
      <c r="S38" s="16">
        <f t="shared" si="30"/>
        <v>4.3109926687132163E-2</v>
      </c>
      <c r="T38" s="34">
        <f t="shared" si="31"/>
        <v>5.5617613773504423E-2</v>
      </c>
      <c r="U38" s="34">
        <f t="shared" si="32"/>
        <v>5.7364454906873405E-2</v>
      </c>
      <c r="V38" s="16">
        <f t="shared" si="33"/>
        <v>5.052481004805609E-2</v>
      </c>
      <c r="W38" s="75">
        <f t="shared" si="34"/>
        <v>4.4201372552213763E-2</v>
      </c>
      <c r="Y38" s="99">
        <f t="shared" si="35"/>
        <v>-9.0225771730885779E-2</v>
      </c>
      <c r="Z38" s="100">
        <f t="shared" si="36"/>
        <v>-0.12515509686880291</v>
      </c>
    </row>
    <row r="39" spans="1:26" ht="20.100000000000001" customHeight="1">
      <c r="A39" s="22"/>
      <c r="B39" t="s">
        <v>83</v>
      </c>
      <c r="C39" s="9">
        <v>1028353</v>
      </c>
      <c r="D39" s="32">
        <v>1315033</v>
      </c>
      <c r="E39" s="32">
        <v>2781088</v>
      </c>
      <c r="F39" s="32">
        <v>4402111</v>
      </c>
      <c r="G39" s="32">
        <v>3599184</v>
      </c>
      <c r="H39" s="32">
        <v>2897116</v>
      </c>
      <c r="I39" s="32">
        <v>3700905.867000001</v>
      </c>
      <c r="J39" s="32">
        <v>5088137</v>
      </c>
      <c r="K39" s="10">
        <v>8930244.9890000001</v>
      </c>
      <c r="L39" s="152">
        <v>9322295.6600000001</v>
      </c>
      <c r="N39" s="92">
        <f t="shared" si="25"/>
        <v>4.0883351334915947E-3</v>
      </c>
      <c r="O39" s="16">
        <f t="shared" si="26"/>
        <v>4.5589415985496703E-3</v>
      </c>
      <c r="P39" s="16">
        <f t="shared" si="27"/>
        <v>8.8587765282098895E-3</v>
      </c>
      <c r="Q39" s="16">
        <f t="shared" si="28"/>
        <v>1.2531968132150958E-2</v>
      </c>
      <c r="R39" s="16">
        <f t="shared" si="29"/>
        <v>1.924288728702938E-2</v>
      </c>
      <c r="S39" s="16">
        <f t="shared" si="30"/>
        <v>1.5440157138585403E-2</v>
      </c>
      <c r="T39" s="34">
        <f t="shared" si="31"/>
        <v>1.1930980967278919E-2</v>
      </c>
      <c r="U39" s="34">
        <f t="shared" si="32"/>
        <v>1.3693020337780712E-2</v>
      </c>
      <c r="V39" s="16">
        <f t="shared" si="33"/>
        <v>1.8216363616977607E-2</v>
      </c>
      <c r="W39" s="75">
        <f t="shared" si="34"/>
        <v>1.8285996055884927E-2</v>
      </c>
      <c r="Y39" s="99">
        <f t="shared" si="35"/>
        <v>4.3901446318988561E-2</v>
      </c>
      <c r="Z39" s="100">
        <f t="shared" si="36"/>
        <v>3.822521353406833E-3</v>
      </c>
    </row>
    <row r="40" spans="1:26" ht="20.100000000000001" customHeight="1">
      <c r="A40" s="22"/>
      <c r="B40" t="s">
        <v>9</v>
      </c>
      <c r="C40" s="9">
        <v>7851825</v>
      </c>
      <c r="D40" s="32">
        <v>8951873</v>
      </c>
      <c r="E40" s="32">
        <v>10247540</v>
      </c>
      <c r="F40" s="32">
        <v>8485256</v>
      </c>
      <c r="G40" s="32">
        <v>3393417</v>
      </c>
      <c r="H40" s="32">
        <v>7405766</v>
      </c>
      <c r="I40" s="32">
        <v>13695972.564999999</v>
      </c>
      <c r="J40" s="32">
        <v>12753841.635999998</v>
      </c>
      <c r="K40" s="10">
        <v>12889988.536000006</v>
      </c>
      <c r="L40" s="152">
        <v>13517994.216999996</v>
      </c>
      <c r="N40" s="92">
        <f t="shared" si="25"/>
        <v>3.121582959307518E-2</v>
      </c>
      <c r="O40" s="16">
        <f t="shared" si="26"/>
        <v>3.1034252527984949E-2</v>
      </c>
      <c r="P40" s="16">
        <f t="shared" si="27"/>
        <v>3.2642141069930894E-2</v>
      </c>
      <c r="Q40" s="16">
        <f t="shared" si="28"/>
        <v>2.415590106318144E-2</v>
      </c>
      <c r="R40" s="16">
        <f t="shared" si="29"/>
        <v>1.814276259532421E-2</v>
      </c>
      <c r="S40" s="16">
        <f t="shared" si="30"/>
        <v>3.9468972168043348E-2</v>
      </c>
      <c r="T40" s="34">
        <f t="shared" si="31"/>
        <v>4.4153078698499409E-2</v>
      </c>
      <c r="U40" s="34">
        <f t="shared" si="32"/>
        <v>3.4322702573964185E-2</v>
      </c>
      <c r="V40" s="16">
        <f t="shared" si="33"/>
        <v>2.6293647988345124E-2</v>
      </c>
      <c r="W40" s="75">
        <f t="shared" si="34"/>
        <v>2.6515999701251396E-2</v>
      </c>
      <c r="Y40" s="99">
        <f t="shared" si="35"/>
        <v>4.8720421996191469E-2</v>
      </c>
      <c r="Z40" s="100">
        <f t="shared" si="36"/>
        <v>8.4564801736461415E-3</v>
      </c>
    </row>
    <row r="41" spans="1:26" ht="20.100000000000001" customHeight="1">
      <c r="A41" s="22"/>
      <c r="B41" t="s">
        <v>12</v>
      </c>
      <c r="C41" s="9">
        <v>9409422</v>
      </c>
      <c r="D41" s="32">
        <v>10124791</v>
      </c>
      <c r="E41" s="32">
        <v>9134337</v>
      </c>
      <c r="F41" s="32">
        <v>17452801</v>
      </c>
      <c r="G41" s="32">
        <v>10781989</v>
      </c>
      <c r="H41" s="32">
        <v>10162431</v>
      </c>
      <c r="I41" s="32">
        <v>17413350.716000009</v>
      </c>
      <c r="J41" s="32">
        <v>19423210.312000006</v>
      </c>
      <c r="K41" s="10">
        <v>21127345.914000034</v>
      </c>
      <c r="L41" s="152">
        <v>21369017.335000001</v>
      </c>
      <c r="N41" s="92">
        <f t="shared" si="25"/>
        <v>3.7408234865312542E-2</v>
      </c>
      <c r="O41" s="16">
        <f t="shared" si="26"/>
        <v>3.5100511444595923E-2</v>
      </c>
      <c r="P41" s="16">
        <f t="shared" si="27"/>
        <v>2.9096184736462541E-2</v>
      </c>
      <c r="Q41" s="16">
        <f t="shared" si="28"/>
        <v>4.968478667366006E-2</v>
      </c>
      <c r="R41" s="16">
        <f t="shared" si="29"/>
        <v>5.7645454930059313E-2</v>
      </c>
      <c r="S41" s="16">
        <f t="shared" si="30"/>
        <v>5.4160596796963459E-2</v>
      </c>
      <c r="T41" s="34">
        <f t="shared" si="31"/>
        <v>5.613716301775605E-2</v>
      </c>
      <c r="U41" s="34">
        <f t="shared" si="32"/>
        <v>5.2271079537993599E-2</v>
      </c>
      <c r="V41" s="16">
        <f t="shared" si="33"/>
        <v>4.3096624550071544E-2</v>
      </c>
      <c r="W41" s="75">
        <f t="shared" si="34"/>
        <v>4.1916045248659994E-2</v>
      </c>
      <c r="Y41" s="99">
        <f t="shared" si="35"/>
        <v>1.1438796997204605E-2</v>
      </c>
      <c r="Z41" s="100">
        <f t="shared" si="36"/>
        <v>-2.7393776513515596E-2</v>
      </c>
    </row>
    <row r="42" spans="1:26" ht="20.100000000000001" customHeight="1">
      <c r="A42" s="22"/>
      <c r="B42" t="s">
        <v>11</v>
      </c>
      <c r="C42" s="9">
        <v>15620227</v>
      </c>
      <c r="D42" s="32">
        <v>15852269</v>
      </c>
      <c r="E42" s="32">
        <v>16954742</v>
      </c>
      <c r="F42" s="32">
        <v>23629836</v>
      </c>
      <c r="G42" s="32">
        <v>12564521</v>
      </c>
      <c r="H42" s="32">
        <v>12331357</v>
      </c>
      <c r="I42" s="32">
        <v>21081075.829000007</v>
      </c>
      <c r="J42" s="32">
        <v>24923423.254000008</v>
      </c>
      <c r="K42" s="10">
        <v>33930407.371999979</v>
      </c>
      <c r="L42" s="152">
        <v>35016165.68499998</v>
      </c>
      <c r="N42" s="92">
        <f t="shared" si="25"/>
        <v>6.2100001494831067E-2</v>
      </c>
      <c r="O42" s="16">
        <f t="shared" si="26"/>
        <v>5.4956467689783739E-2</v>
      </c>
      <c r="P42" s="16">
        <f t="shared" si="27"/>
        <v>5.4007018286172319E-2</v>
      </c>
      <c r="Q42" s="16">
        <f t="shared" si="28"/>
        <v>6.7269623987208288E-2</v>
      </c>
      <c r="R42" s="16">
        <f t="shared" si="29"/>
        <v>6.7175687994421418E-2</v>
      </c>
      <c r="S42" s="16">
        <f t="shared" si="30"/>
        <v>6.5719871006889294E-2</v>
      </c>
      <c r="T42" s="34">
        <f t="shared" si="31"/>
        <v>6.7961175864612366E-2</v>
      </c>
      <c r="U42" s="34">
        <f t="shared" si="32"/>
        <v>6.7073064562557738E-2</v>
      </c>
      <c r="V42" s="16">
        <f t="shared" si="33"/>
        <v>6.9212954305494609E-2</v>
      </c>
      <c r="W42" s="75">
        <f t="shared" si="34"/>
        <v>6.8685385119841041E-2</v>
      </c>
      <c r="Y42" s="99">
        <f t="shared" si="35"/>
        <v>3.1999566085256892E-2</v>
      </c>
      <c r="Z42" s="100">
        <f t="shared" si="36"/>
        <v>-7.622405241148409E-3</v>
      </c>
    </row>
    <row r="43" spans="1:26" ht="20.100000000000001" customHeight="1">
      <c r="A43" s="22"/>
      <c r="B43" t="s">
        <v>6</v>
      </c>
      <c r="C43" s="9">
        <v>104024643</v>
      </c>
      <c r="D43" s="32">
        <v>116913448</v>
      </c>
      <c r="E43" s="32">
        <v>134343737</v>
      </c>
      <c r="F43" s="32">
        <v>142506462</v>
      </c>
      <c r="G43" s="32">
        <v>69368984</v>
      </c>
      <c r="H43" s="32">
        <v>66475834</v>
      </c>
      <c r="I43" s="32">
        <v>105498156.94000006</v>
      </c>
      <c r="J43" s="32">
        <v>132081115.8749999</v>
      </c>
      <c r="K43" s="10">
        <v>179069390.748</v>
      </c>
      <c r="L43" s="152">
        <v>196270581.61399972</v>
      </c>
      <c r="N43" s="92">
        <f t="shared" si="25"/>
        <v>0.41356188266657506</v>
      </c>
      <c r="O43" s="16">
        <f t="shared" si="26"/>
        <v>0.40531422520733223</v>
      </c>
      <c r="P43" s="16">
        <f t="shared" si="27"/>
        <v>0.42793365188286109</v>
      </c>
      <c r="Q43" s="16">
        <f t="shared" si="28"/>
        <v>0.40568864356432205</v>
      </c>
      <c r="R43" s="16">
        <f t="shared" si="29"/>
        <v>0.3708783825244123</v>
      </c>
      <c r="S43" s="16">
        <f t="shared" si="30"/>
        <v>0.35428243911480184</v>
      </c>
      <c r="T43" s="34">
        <f t="shared" si="31"/>
        <v>0.34010497639445764</v>
      </c>
      <c r="U43" s="34">
        <f t="shared" si="32"/>
        <v>0.35545218336557061</v>
      </c>
      <c r="V43" s="16">
        <f t="shared" si="33"/>
        <v>0.3652747644162323</v>
      </c>
      <c r="W43" s="75">
        <f t="shared" si="34"/>
        <v>0.38499133820433235</v>
      </c>
      <c r="Y43" s="99">
        <f t="shared" si="35"/>
        <v>9.605880041333556E-2</v>
      </c>
      <c r="Z43" s="100">
        <f t="shared" si="36"/>
        <v>5.3977377330214134E-2</v>
      </c>
    </row>
    <row r="44" spans="1:26" ht="20.100000000000001" customHeight="1" thickBot="1">
      <c r="A44" s="22"/>
      <c r="B44" t="s">
        <v>7</v>
      </c>
      <c r="C44" s="29">
        <v>3363918</v>
      </c>
      <c r="D44" s="41">
        <v>4425759</v>
      </c>
      <c r="E44" s="41">
        <v>6896252</v>
      </c>
      <c r="F44" s="32">
        <v>5370912</v>
      </c>
      <c r="G44" s="32">
        <v>2279028</v>
      </c>
      <c r="H44" s="32">
        <v>2016613</v>
      </c>
      <c r="I44" s="32">
        <v>3155897.2859999998</v>
      </c>
      <c r="J44" s="32">
        <v>3716294.9010000001</v>
      </c>
      <c r="K44" s="10">
        <v>5866541.9910000013</v>
      </c>
      <c r="L44" s="152">
        <v>7888485.3110000016</v>
      </c>
      <c r="N44" s="92">
        <f t="shared" si="25"/>
        <v>1.3373641293976658E-2</v>
      </c>
      <c r="O44" s="16">
        <f t="shared" si="26"/>
        <v>1.5343171471936895E-2</v>
      </c>
      <c r="P44" s="16">
        <f t="shared" si="27"/>
        <v>2.1967070207854086E-2</v>
      </c>
      <c r="Q44" s="16">
        <f t="shared" si="28"/>
        <v>1.5289959300114687E-2</v>
      </c>
      <c r="R44" s="16">
        <f t="shared" si="29"/>
        <v>1.2184728240618982E-2</v>
      </c>
      <c r="S44" s="16">
        <f t="shared" si="30"/>
        <v>1.0747523263726452E-2</v>
      </c>
      <c r="T44" s="34">
        <f t="shared" si="31"/>
        <v>1.0173982210597302E-2</v>
      </c>
      <c r="U44" s="34">
        <f t="shared" si="32"/>
        <v>1.0001165782404004E-2</v>
      </c>
      <c r="V44" s="16">
        <f t="shared" si="33"/>
        <v>1.1966867898244601E-2</v>
      </c>
      <c r="W44" s="75">
        <f t="shared" si="34"/>
        <v>1.5473528897264369E-2</v>
      </c>
      <c r="Y44" s="101">
        <f t="shared" si="35"/>
        <v>0.34465675403021245</v>
      </c>
      <c r="Z44" s="102">
        <f t="shared" si="36"/>
        <v>0.29303081047081281</v>
      </c>
    </row>
    <row r="45" spans="1:26" ht="20.100000000000001" customHeight="1" thickBot="1">
      <c r="A45" s="5" t="s">
        <v>45</v>
      </c>
      <c r="B45" s="6"/>
      <c r="C45" s="12">
        <f t="shared" ref="C45:K45" si="37">C46+C47</f>
        <v>209541598</v>
      </c>
      <c r="D45" s="33">
        <f t="shared" si="37"/>
        <v>229381261</v>
      </c>
      <c r="E45" s="33">
        <f t="shared" si="37"/>
        <v>222717428</v>
      </c>
      <c r="F45" s="33">
        <f t="shared" si="37"/>
        <v>237232488</v>
      </c>
      <c r="G45" s="33">
        <f t="shared" si="37"/>
        <v>134437906</v>
      </c>
      <c r="H45" s="33">
        <f t="shared" si="37"/>
        <v>122048204</v>
      </c>
      <c r="I45" s="33">
        <f t="shared" si="37"/>
        <v>228786602.25100008</v>
      </c>
      <c r="J45" s="33">
        <f t="shared" si="37"/>
        <v>262560575.44899988</v>
      </c>
      <c r="K45" s="13">
        <f t="shared" si="37"/>
        <v>286326595.00699979</v>
      </c>
      <c r="L45" s="151">
        <f t="shared" ref="L45" si="38">L46+L47</f>
        <v>262486499.60099965</v>
      </c>
      <c r="N45" s="18">
        <f t="shared" ref="N45:W45" si="39">C45/C48</f>
        <v>0.45446311496047637</v>
      </c>
      <c r="O45" s="19">
        <f t="shared" si="39"/>
        <v>0.4429640822063125</v>
      </c>
      <c r="P45" s="19">
        <f t="shared" si="39"/>
        <v>0.41501173206173902</v>
      </c>
      <c r="Q45" s="19">
        <f t="shared" si="39"/>
        <v>0.4031117658971502</v>
      </c>
      <c r="R45" s="19">
        <f t="shared" si="39"/>
        <v>0.41818745867072243</v>
      </c>
      <c r="S45" s="19">
        <f t="shared" si="39"/>
        <v>0.39410645598789246</v>
      </c>
      <c r="T45" s="19">
        <f t="shared" si="39"/>
        <v>0.42448106338197744</v>
      </c>
      <c r="U45" s="19">
        <f t="shared" si="39"/>
        <v>0.41403756594306668</v>
      </c>
      <c r="V45" s="19">
        <f t="shared" si="39"/>
        <v>0.36871214135317665</v>
      </c>
      <c r="W45" s="191">
        <f t="shared" si="39"/>
        <v>0.33988000098940785</v>
      </c>
      <c r="Y45" s="61">
        <f t="shared" si="35"/>
        <v>-8.3261896805001026E-2</v>
      </c>
      <c r="Z45" s="97">
        <f t="shared" si="36"/>
        <v>-7.8196883503631326E-2</v>
      </c>
    </row>
    <row r="46" spans="1:26" ht="20.100000000000001" customHeight="1">
      <c r="A46" s="22"/>
      <c r="B46" t="s">
        <v>4</v>
      </c>
      <c r="C46" s="9">
        <v>1132602</v>
      </c>
      <c r="D46" s="32">
        <v>1008306</v>
      </c>
      <c r="E46" s="32">
        <v>391823</v>
      </c>
      <c r="F46" s="32">
        <v>719973</v>
      </c>
      <c r="G46" s="32">
        <v>928991</v>
      </c>
      <c r="H46" s="32">
        <v>1527679</v>
      </c>
      <c r="I46" s="32">
        <v>2473247.0960000004</v>
      </c>
      <c r="J46" s="32">
        <v>3812506.3989999997</v>
      </c>
      <c r="K46" s="10">
        <v>4651292.6800000006</v>
      </c>
      <c r="L46" s="152">
        <v>3146990.9969999995</v>
      </c>
      <c r="N46" s="92">
        <f t="shared" ref="N46:W46" si="40">C46/C45</f>
        <v>5.4051415604838516E-3</v>
      </c>
      <c r="O46" s="34">
        <f t="shared" si="40"/>
        <v>4.3957644822608241E-3</v>
      </c>
      <c r="P46" s="34">
        <f t="shared" si="40"/>
        <v>1.7592830678701983E-3</v>
      </c>
      <c r="Q46" s="34">
        <f t="shared" si="40"/>
        <v>3.034883653877963E-3</v>
      </c>
      <c r="R46" s="34">
        <f t="shared" si="40"/>
        <v>6.9101864767218257E-3</v>
      </c>
      <c r="S46" s="34">
        <f t="shared" si="40"/>
        <v>1.2517013359737764E-2</v>
      </c>
      <c r="T46" s="34">
        <f t="shared" si="40"/>
        <v>1.0810279411757771E-2</v>
      </c>
      <c r="U46" s="34">
        <f t="shared" si="40"/>
        <v>1.4520483101776817E-2</v>
      </c>
      <c r="V46" s="16">
        <f t="shared" si="40"/>
        <v>1.6244710624544991E-2</v>
      </c>
      <c r="W46" s="75">
        <f t="shared" si="40"/>
        <v>1.1989153734701313E-2</v>
      </c>
      <c r="Y46" s="103">
        <f t="shared" si="35"/>
        <v>-0.32341583006984648</v>
      </c>
      <c r="Z46" s="343">
        <f t="shared" si="36"/>
        <v>-0.26196569383105739</v>
      </c>
    </row>
    <row r="47" spans="1:26" ht="20.100000000000001" customHeight="1" thickBot="1">
      <c r="A47" s="22"/>
      <c r="B47" t="s">
        <v>3</v>
      </c>
      <c r="C47" s="29">
        <v>208408996</v>
      </c>
      <c r="D47" s="32">
        <v>228372955</v>
      </c>
      <c r="E47" s="32">
        <v>222325605</v>
      </c>
      <c r="F47" s="32">
        <v>236512515</v>
      </c>
      <c r="G47" s="32">
        <v>133508915</v>
      </c>
      <c r="H47" s="32">
        <v>120520525</v>
      </c>
      <c r="I47" s="32">
        <v>226313355.15500009</v>
      </c>
      <c r="J47" s="32">
        <v>258748069.04999989</v>
      </c>
      <c r="K47" s="30">
        <v>281675302.32699978</v>
      </c>
      <c r="L47" s="152">
        <v>259339508.60399964</v>
      </c>
      <c r="N47" s="92">
        <f t="shared" ref="N47:W47" si="41">C47/C45</f>
        <v>0.99459485843951612</v>
      </c>
      <c r="O47" s="34">
        <f t="shared" si="41"/>
        <v>0.99560423551773913</v>
      </c>
      <c r="P47" s="34">
        <f t="shared" si="41"/>
        <v>0.99824071693212979</v>
      </c>
      <c r="Q47" s="34">
        <f t="shared" si="41"/>
        <v>0.99696511634612206</v>
      </c>
      <c r="R47" s="34">
        <f t="shared" si="41"/>
        <v>0.99308981352327819</v>
      </c>
      <c r="S47" s="34">
        <f t="shared" si="41"/>
        <v>0.98748298664026224</v>
      </c>
      <c r="T47" s="34">
        <f t="shared" si="41"/>
        <v>0.98918972058824228</v>
      </c>
      <c r="U47" s="160">
        <f t="shared" si="41"/>
        <v>0.98547951689822322</v>
      </c>
      <c r="V47" s="77">
        <f t="shared" si="41"/>
        <v>0.98375528937545498</v>
      </c>
      <c r="W47" s="193">
        <f t="shared" si="41"/>
        <v>0.98801084626529867</v>
      </c>
      <c r="Y47" s="340">
        <f t="shared" si="35"/>
        <v>-7.9296244784252623E-2</v>
      </c>
      <c r="Z47" s="79">
        <f t="shared" si="36"/>
        <v>4.3258287257040996E-3</v>
      </c>
    </row>
    <row r="48" spans="1:26" ht="20.100000000000001" customHeight="1" thickBot="1">
      <c r="A48" s="71" t="s">
        <v>5</v>
      </c>
      <c r="B48" s="96"/>
      <c r="C48" s="80">
        <f t="shared" ref="C48:I48" si="42">C31+C45</f>
        <v>461075038</v>
      </c>
      <c r="D48" s="81">
        <f t="shared" si="42"/>
        <v>517832642</v>
      </c>
      <c r="E48" s="81">
        <f t="shared" si="42"/>
        <v>536653330</v>
      </c>
      <c r="F48" s="81">
        <f t="shared" si="42"/>
        <v>588503011</v>
      </c>
      <c r="G48" s="81">
        <f t="shared" si="42"/>
        <v>321477613</v>
      </c>
      <c r="H48" s="81">
        <f t="shared" si="42"/>
        <v>309683341</v>
      </c>
      <c r="I48" s="81">
        <f t="shared" si="42"/>
        <v>538979525.79600012</v>
      </c>
      <c r="J48" s="81">
        <f>J31+J45</f>
        <v>634146746.6869998</v>
      </c>
      <c r="K48" s="155">
        <f t="shared" ref="K48:L48" si="43">K31+K45</f>
        <v>776558629.05999994</v>
      </c>
      <c r="L48" s="374">
        <f t="shared" si="43"/>
        <v>772291687.7629993</v>
      </c>
      <c r="N48" s="85">
        <f>N31+N45</f>
        <v>1</v>
      </c>
      <c r="O48" s="82">
        <f>O31+O45</f>
        <v>1</v>
      </c>
      <c r="P48" s="82">
        <f>P31+P45</f>
        <v>1</v>
      </c>
      <c r="Q48" s="82">
        <f t="shared" ref="Q48:R48" si="44">Q31+Q45</f>
        <v>1</v>
      </c>
      <c r="R48" s="82">
        <f t="shared" si="44"/>
        <v>1</v>
      </c>
      <c r="S48" s="82">
        <f>S31+S45</f>
        <v>1</v>
      </c>
      <c r="T48" s="82">
        <f>T31+T45</f>
        <v>1</v>
      </c>
      <c r="U48" s="82">
        <f>U31+U45</f>
        <v>1</v>
      </c>
      <c r="V48" s="84">
        <f t="shared" ref="V48:W48" si="45">V31+V45</f>
        <v>1</v>
      </c>
      <c r="W48" s="260">
        <f t="shared" si="45"/>
        <v>1</v>
      </c>
      <c r="Y48" s="89">
        <f t="shared" si="35"/>
        <v>-5.4946801662170003E-3</v>
      </c>
      <c r="Z48" s="146">
        <f t="shared" si="36"/>
        <v>0</v>
      </c>
    </row>
    <row r="49" spans="1:14" ht="15" customHeight="1"/>
    <row r="50" spans="1:14" ht="15" customHeight="1"/>
    <row r="51" spans="1:14" ht="15" customHeight="1">
      <c r="A51" s="1" t="s">
        <v>26</v>
      </c>
      <c r="N51" s="1" t="str">
        <f>Y3</f>
        <v>VARIAÇÃO (JAN-DEZ)</v>
      </c>
    </row>
    <row r="52" spans="1:14" ht="15" customHeight="1" thickBot="1"/>
    <row r="53" spans="1:14" ht="24" customHeight="1">
      <c r="A53" s="378" t="s">
        <v>36</v>
      </c>
      <c r="B53" s="379"/>
      <c r="C53" s="382">
        <v>2016</v>
      </c>
      <c r="D53" s="376">
        <v>2017</v>
      </c>
      <c r="E53" s="376">
        <v>2018</v>
      </c>
      <c r="F53" s="384">
        <v>2019</v>
      </c>
      <c r="G53" s="384">
        <v>2020</v>
      </c>
      <c r="H53" s="376">
        <v>2021</v>
      </c>
      <c r="I53" s="376">
        <v>2022</v>
      </c>
      <c r="J53" s="376">
        <v>2023</v>
      </c>
      <c r="K53" s="457">
        <v>2024</v>
      </c>
      <c r="L53" s="460">
        <f>L5</f>
        <v>2025</v>
      </c>
      <c r="N53" s="392" t="s">
        <v>89</v>
      </c>
    </row>
    <row r="54" spans="1:14" ht="20.100000000000001" customHeight="1" thickBot="1">
      <c r="A54" s="380"/>
      <c r="B54" s="381"/>
      <c r="C54" s="383">
        <v>2016</v>
      </c>
      <c r="D54" s="377">
        <v>2017</v>
      </c>
      <c r="E54" s="377">
        <v>2018</v>
      </c>
      <c r="F54" s="385"/>
      <c r="G54" s="385"/>
      <c r="H54" s="434"/>
      <c r="I54" s="434"/>
      <c r="J54" s="377"/>
      <c r="K54" s="458"/>
      <c r="L54" s="461"/>
      <c r="N54" s="393"/>
    </row>
    <row r="55" spans="1:14" ht="20.100000000000001" customHeight="1" thickBot="1">
      <c r="A55" s="3" t="s">
        <v>2</v>
      </c>
      <c r="B55" s="4"/>
      <c r="C55" s="106">
        <f>C31/C7</f>
        <v>9.8494977541431705</v>
      </c>
      <c r="D55" s="107">
        <f t="shared" ref="D55" si="46">D31/D7</f>
        <v>10.411404658338641</v>
      </c>
      <c r="E55" s="107">
        <f>E31/E7</f>
        <v>10.813566770358026</v>
      </c>
      <c r="F55" s="107">
        <f>F31/F7</f>
        <v>10.404073354368721</v>
      </c>
      <c r="G55" s="107">
        <f>G31/G7</f>
        <v>10.469578868030986</v>
      </c>
      <c r="H55" s="107">
        <f>H31/H7</f>
        <v>10.653550547848225</v>
      </c>
      <c r="I55" s="107">
        <f t="shared" ref="I55" si="47">I31/I7</f>
        <v>11.361762457507751</v>
      </c>
      <c r="J55" s="107">
        <f t="shared" ref="J55:K55" si="48">J31/J7</f>
        <v>12.032729518967626</v>
      </c>
      <c r="K55" s="107">
        <f t="shared" si="48"/>
        <v>13.528214687704633</v>
      </c>
      <c r="L55" s="161">
        <f t="shared" ref="L55" si="49">L31/L7</f>
        <v>14.229814396989841</v>
      </c>
      <c r="N55" s="21">
        <f>(L55-K55)/K55</f>
        <v>5.1861958542310099E-2</v>
      </c>
    </row>
    <row r="56" spans="1:14" ht="20.100000000000001" customHeight="1">
      <c r="A56" s="22"/>
      <c r="B56" t="s">
        <v>10</v>
      </c>
      <c r="C56" s="111">
        <f t="shared" ref="C56:E71" si="50">C32/C8</f>
        <v>8.3407750570927028</v>
      </c>
      <c r="D56" s="112">
        <f t="shared" si="50"/>
        <v>8.3926113663102786</v>
      </c>
      <c r="E56" s="112">
        <f t="shared" si="50"/>
        <v>8.7688624445989944</v>
      </c>
      <c r="F56" s="112">
        <f t="shared" ref="F56:G56" si="51">F32/F8</f>
        <v>8.861632720002369</v>
      </c>
      <c r="G56" s="112">
        <f t="shared" si="51"/>
        <v>8.7098588037958002</v>
      </c>
      <c r="H56" s="112">
        <f t="shared" ref="H56:I56" si="52">H32/H8</f>
        <v>8.7108279571319205</v>
      </c>
      <c r="I56" s="112">
        <f t="shared" si="52"/>
        <v>9.5577571219594315</v>
      </c>
      <c r="J56" s="112">
        <f t="shared" ref="J56:K56" si="53">J32/J8</f>
        <v>10.56295706636914</v>
      </c>
      <c r="K56" s="154">
        <f t="shared" si="53"/>
        <v>11.949522364641039</v>
      </c>
      <c r="L56" s="162">
        <f t="shared" ref="L56" si="54">L32/L8</f>
        <v>12.624195752959334</v>
      </c>
      <c r="N56" s="91">
        <f t="shared" ref="N56:N72" si="55">(L56-K56)/K56</f>
        <v>5.6460280815463552E-2</v>
      </c>
    </row>
    <row r="57" spans="1:14" ht="20.100000000000001" customHeight="1">
      <c r="A57" s="22"/>
      <c r="B57" t="s">
        <v>17</v>
      </c>
      <c r="C57" s="111">
        <f t="shared" si="50"/>
        <v>5.2730976957792945</v>
      </c>
      <c r="D57" s="112">
        <f t="shared" si="50"/>
        <v>6.1131859492436869</v>
      </c>
      <c r="E57" s="112">
        <f t="shared" si="50"/>
        <v>5.6729808754556217</v>
      </c>
      <c r="F57" s="112">
        <f t="shared" ref="F57:G57" si="56">F33/F9</f>
        <v>6.9424964576496411</v>
      </c>
      <c r="G57" s="112">
        <f t="shared" si="56"/>
        <v>6.4647493741631248</v>
      </c>
      <c r="H57" s="112">
        <f t="shared" ref="H57:I57" si="57">H33/H9</f>
        <v>5.5641234748813355</v>
      </c>
      <c r="I57" s="112">
        <f t="shared" si="57"/>
        <v>5.734885557679509</v>
      </c>
      <c r="J57" s="112">
        <f t="shared" ref="J57:K57" si="58">J33/J9</f>
        <v>6.8356461995035724</v>
      </c>
      <c r="K57" s="154">
        <f t="shared" si="58"/>
        <v>9.3800136860788861</v>
      </c>
      <c r="L57" s="162">
        <f t="shared" ref="L57" si="59">L33/L9</f>
        <v>11.555921395312936</v>
      </c>
      <c r="N57" s="91">
        <f t="shared" si="55"/>
        <v>0.23197276486529747</v>
      </c>
    </row>
    <row r="58" spans="1:14" ht="20.100000000000001" customHeight="1">
      <c r="A58" s="22"/>
      <c r="B58" t="s">
        <v>14</v>
      </c>
      <c r="C58" s="111">
        <f t="shared" si="50"/>
        <v>13.142143378334337</v>
      </c>
      <c r="D58" s="112">
        <f t="shared" si="50"/>
        <v>14.005606159422275</v>
      </c>
      <c r="E58" s="112">
        <f t="shared" si="50"/>
        <v>15.710852034383059</v>
      </c>
      <c r="F58" s="112">
        <f t="shared" ref="F58:G58" si="60">F34/F10</f>
        <v>16.516943049386594</v>
      </c>
      <c r="G58" s="112">
        <f t="shared" si="60"/>
        <v>16.82118789067847</v>
      </c>
      <c r="H58" s="112">
        <f t="shared" ref="H58:I58" si="61">H34/H10</f>
        <v>16.08776306488986</v>
      </c>
      <c r="I58" s="112">
        <f t="shared" si="61"/>
        <v>16.898197307303679</v>
      </c>
      <c r="J58" s="112">
        <f t="shared" ref="J58:K58" si="62">J34/J10</f>
        <v>16.999311097347189</v>
      </c>
      <c r="K58" s="154">
        <f t="shared" si="62"/>
        <v>17.678225003237859</v>
      </c>
      <c r="L58" s="162">
        <f t="shared" ref="L58" si="63">L34/L10</f>
        <v>18.052992784070163</v>
      </c>
      <c r="N58" s="91">
        <f t="shared" si="55"/>
        <v>2.119940100115613E-2</v>
      </c>
    </row>
    <row r="59" spans="1:14" ht="20.100000000000001" customHeight="1">
      <c r="A59" s="22"/>
      <c r="B59" t="s">
        <v>8</v>
      </c>
      <c r="C59" s="111">
        <f t="shared" si="50"/>
        <v>6.3988203266787655</v>
      </c>
      <c r="D59" s="112">
        <f t="shared" si="50"/>
        <v>3.142810838843511</v>
      </c>
      <c r="E59" s="112">
        <f t="shared" si="50"/>
        <v>3.4584985053288277</v>
      </c>
      <c r="F59" s="112">
        <f t="shared" ref="F59:G59" si="64">F35/F11</f>
        <v>2.8007500021904268</v>
      </c>
      <c r="G59" s="112">
        <f t="shared" si="64"/>
        <v>3.0593498746433818</v>
      </c>
      <c r="H59" s="112"/>
      <c r="I59" s="112"/>
      <c r="J59" s="112"/>
      <c r="K59" s="154"/>
      <c r="L59" s="162"/>
      <c r="N59" s="91"/>
    </row>
    <row r="60" spans="1:14" ht="20.100000000000001" customHeight="1">
      <c r="A60" s="22"/>
      <c r="B60" t="s">
        <v>15</v>
      </c>
      <c r="C60" s="111">
        <f t="shared" si="50"/>
        <v>13.75466297322253</v>
      </c>
      <c r="D60" s="112">
        <f t="shared" si="50"/>
        <v>10.495685902002691</v>
      </c>
      <c r="E60" s="112">
        <f t="shared" si="50"/>
        <v>12.950920856147336</v>
      </c>
      <c r="F60" s="112">
        <f t="shared" ref="F60:G60" si="65">F36/F12</f>
        <v>10.068164450557848</v>
      </c>
      <c r="G60" s="112">
        <f t="shared" si="65"/>
        <v>9.1511891531451433</v>
      </c>
      <c r="H60" s="112">
        <f t="shared" ref="H60:I60" si="66">H36/H12</f>
        <v>8.5774050780340083</v>
      </c>
      <c r="I60" s="112">
        <f t="shared" si="66"/>
        <v>9.5351365824242169</v>
      </c>
      <c r="J60" s="112">
        <f t="shared" ref="J60:K60" si="67">J36/J12</f>
        <v>10.383095536169471</v>
      </c>
      <c r="K60" s="154">
        <f t="shared" si="67"/>
        <v>11.79027178329212</v>
      </c>
      <c r="L60" s="162">
        <f t="shared" ref="L60" si="68">L36/L12</f>
        <v>17.506877257031181</v>
      </c>
      <c r="N60" s="91">
        <f t="shared" si="55"/>
        <v>0.4848578199732434</v>
      </c>
    </row>
    <row r="61" spans="1:14" ht="20.100000000000001" customHeight="1">
      <c r="A61" s="22"/>
      <c r="B61" t="s">
        <v>13</v>
      </c>
      <c r="C61" s="111">
        <f t="shared" si="50"/>
        <v>21.465735798703776</v>
      </c>
      <c r="D61" s="112">
        <f t="shared" si="50"/>
        <v>14.720789007092199</v>
      </c>
      <c r="E61" s="112">
        <f t="shared" si="50"/>
        <v>12.061285530956013</v>
      </c>
      <c r="F61" s="112">
        <f t="shared" ref="F61:G61" si="69">F37/F13</f>
        <v>11.294826300496284</v>
      </c>
      <c r="G61" s="112">
        <f t="shared" si="69"/>
        <v>13.343641876226146</v>
      </c>
      <c r="H61" s="112">
        <f t="shared" ref="H61:I61" si="70">H37/H13</f>
        <v>19.202643817056646</v>
      </c>
      <c r="I61" s="112">
        <f t="shared" si="70"/>
        <v>21.169195073903069</v>
      </c>
      <c r="J61" s="112">
        <f t="shared" ref="J61:K61" si="71">J37/J13</f>
        <v>18.832880835472263</v>
      </c>
      <c r="K61" s="154">
        <f t="shared" si="71"/>
        <v>18.67176449291869</v>
      </c>
      <c r="L61" s="162">
        <f t="shared" ref="L61" si="72">L37/L13</f>
        <v>16.895441833555971</v>
      </c>
      <c r="N61" s="91">
        <f t="shared" si="55"/>
        <v>-9.5134161532317629E-2</v>
      </c>
    </row>
    <row r="62" spans="1:14" ht="20.100000000000001" customHeight="1">
      <c r="A62" s="22"/>
      <c r="B62" t="s">
        <v>16</v>
      </c>
      <c r="C62" s="111">
        <f t="shared" si="50"/>
        <v>8.5465300809799558</v>
      </c>
      <c r="D62" s="112">
        <f t="shared" si="50"/>
        <v>10.986867547585044</v>
      </c>
      <c r="E62" s="112">
        <f t="shared" si="50"/>
        <v>8.4069324817011086</v>
      </c>
      <c r="F62" s="112">
        <f t="shared" ref="F62:G62" si="73">F38/F14</f>
        <v>8.1401663674342579</v>
      </c>
      <c r="G62" s="112">
        <f t="shared" si="73"/>
        <v>7.8997118247652534</v>
      </c>
      <c r="H62" s="112">
        <f t="shared" ref="H62:I62" si="74">H38/H14</f>
        <v>7.6815972604717064</v>
      </c>
      <c r="I62" s="112">
        <f t="shared" si="74"/>
        <v>10.201304142528377</v>
      </c>
      <c r="J62" s="112">
        <f t="shared" ref="J62:K62" si="75">J38/J14</f>
        <v>12.021873040256885</v>
      </c>
      <c r="K62" s="154">
        <f t="shared" si="75"/>
        <v>14.843576729402704</v>
      </c>
      <c r="L62" s="162">
        <f t="shared" ref="L62" si="76">L38/L14</f>
        <v>14.197623997635255</v>
      </c>
      <c r="N62" s="91">
        <f t="shared" si="55"/>
        <v>-4.3517323590069948E-2</v>
      </c>
    </row>
    <row r="63" spans="1:14" ht="20.100000000000001" customHeight="1">
      <c r="A63" s="22"/>
      <c r="B63" t="s">
        <v>83</v>
      </c>
      <c r="C63" s="111">
        <f t="shared" si="50"/>
        <v>8.8219907864146805</v>
      </c>
      <c r="D63" s="112">
        <f t="shared" si="50"/>
        <v>7.9278075188695167</v>
      </c>
      <c r="E63" s="112">
        <f t="shared" si="50"/>
        <v>5.3059111054299448</v>
      </c>
      <c r="F63" s="112">
        <f t="shared" ref="F63:G63" si="77">F39/F15</f>
        <v>7.4216689735864705</v>
      </c>
      <c r="G63" s="112">
        <f t="shared" si="77"/>
        <v>7.9880684466342631</v>
      </c>
      <c r="H63" s="112">
        <f t="shared" ref="H63:I63" si="78">H39/H15</f>
        <v>7.3332827086244254</v>
      </c>
      <c r="I63" s="112">
        <f t="shared" si="78"/>
        <v>7.2107757436653337</v>
      </c>
      <c r="J63" s="112">
        <f t="shared" ref="J63:K63" si="79">J39/J15</f>
        <v>8.3084605899918333</v>
      </c>
      <c r="K63" s="154">
        <f t="shared" si="79"/>
        <v>11.714339648054514</v>
      </c>
      <c r="L63" s="162">
        <f t="shared" ref="L63" si="80">L39/L15</f>
        <v>11.855374094842222</v>
      </c>
      <c r="N63" s="91">
        <f t="shared" si="55"/>
        <v>1.203947051433933E-2</v>
      </c>
    </row>
    <row r="64" spans="1:14" ht="20.100000000000001" customHeight="1">
      <c r="A64" s="22"/>
      <c r="B64" t="s">
        <v>9</v>
      </c>
      <c r="C64" s="111">
        <f t="shared" si="50"/>
        <v>8.6157584549226236</v>
      </c>
      <c r="D64" s="112">
        <f t="shared" si="50"/>
        <v>9.2267089803991489</v>
      </c>
      <c r="E64" s="112">
        <f t="shared" si="50"/>
        <v>10.043909773256988</v>
      </c>
      <c r="F64" s="112">
        <f t="shared" ref="F64:G64" si="81">F40/F16</f>
        <v>9.7347836212761418</v>
      </c>
      <c r="G64" s="112">
        <f t="shared" si="81"/>
        <v>11.959347444545473</v>
      </c>
      <c r="H64" s="112">
        <f t="shared" ref="H64:I64" si="82">H40/H16</f>
        <v>11.144735654047807</v>
      </c>
      <c r="I64" s="112">
        <f t="shared" si="82"/>
        <v>11.364817787754548</v>
      </c>
      <c r="J64" s="112">
        <f t="shared" ref="J64:K64" si="83">J40/J16</f>
        <v>11.94914589477343</v>
      </c>
      <c r="K64" s="154">
        <f t="shared" si="83"/>
        <v>13.308616662745671</v>
      </c>
      <c r="L64" s="162">
        <f t="shared" ref="L64" si="84">L40/L16</f>
        <v>14.786860384771625</v>
      </c>
      <c r="N64" s="91">
        <f t="shared" si="55"/>
        <v>0.11107418295125659</v>
      </c>
    </row>
    <row r="65" spans="1:42" ht="20.100000000000001" customHeight="1">
      <c r="A65" s="22"/>
      <c r="B65" t="s">
        <v>12</v>
      </c>
      <c r="C65" s="111">
        <f t="shared" si="50"/>
        <v>6.5114133195300425</v>
      </c>
      <c r="D65" s="112">
        <f t="shared" si="50"/>
        <v>6.194533158108551</v>
      </c>
      <c r="E65" s="112">
        <f t="shared" si="50"/>
        <v>5.8572628598213905</v>
      </c>
      <c r="F65" s="112">
        <f t="shared" ref="F65:G65" si="85">F41/F17</f>
        <v>4.6456746925895409</v>
      </c>
      <c r="G65" s="112">
        <f t="shared" si="85"/>
        <v>5.0539941688228893</v>
      </c>
      <c r="H65" s="112">
        <f t="shared" ref="H65:I65" si="86">H41/H17</f>
        <v>5.2067475807992807</v>
      </c>
      <c r="I65" s="112">
        <f t="shared" si="86"/>
        <v>5.6696504033864503</v>
      </c>
      <c r="J65" s="112">
        <f t="shared" ref="J65:K65" si="87">J41/J17</f>
        <v>6.2674702690901096</v>
      </c>
      <c r="K65" s="154">
        <f t="shared" si="87"/>
        <v>7.1336231497076392</v>
      </c>
      <c r="L65" s="162">
        <f t="shared" ref="L65" si="88">L41/L17</f>
        <v>8.6539124845828201</v>
      </c>
      <c r="N65" s="91">
        <f t="shared" si="55"/>
        <v>0.21311601453708523</v>
      </c>
    </row>
    <row r="66" spans="1:42" ht="20.100000000000001" customHeight="1">
      <c r="A66" s="22"/>
      <c r="B66" t="s">
        <v>11</v>
      </c>
      <c r="C66" s="111">
        <f t="shared" si="50"/>
        <v>9.4593915192518825</v>
      </c>
      <c r="D66" s="112">
        <f t="shared" si="50"/>
        <v>9.8262393081334114</v>
      </c>
      <c r="E66" s="112">
        <f t="shared" si="50"/>
        <v>9.8714347596235577</v>
      </c>
      <c r="F66" s="112">
        <f t="shared" ref="F66:G66" si="89">F42/F18</f>
        <v>9.5642067097241092</v>
      </c>
      <c r="G66" s="112">
        <f t="shared" si="89"/>
        <v>8.986912153786843</v>
      </c>
      <c r="H66" s="112">
        <f t="shared" ref="H66:I66" si="90">H42/H18</f>
        <v>9.5622009717787151</v>
      </c>
      <c r="I66" s="112">
        <f t="shared" si="90"/>
        <v>10.054095560632009</v>
      </c>
      <c r="J66" s="112">
        <f t="shared" ref="J66:K66" si="91">J42/J18</f>
        <v>9.7746847395718124</v>
      </c>
      <c r="K66" s="154">
        <f t="shared" si="91"/>
        <v>10.470420010677849</v>
      </c>
      <c r="L66" s="162">
        <f t="shared" ref="L66" si="92">L42/L18</f>
        <v>10.955728995302509</v>
      </c>
      <c r="N66" s="91">
        <f t="shared" si="55"/>
        <v>4.6350479171775094E-2</v>
      </c>
    </row>
    <row r="67" spans="1:42" s="1" customFormat="1" ht="20.100000000000001" customHeight="1">
      <c r="A67" s="22"/>
      <c r="B67" t="s">
        <v>6</v>
      </c>
      <c r="C67" s="111">
        <f t="shared" si="50"/>
        <v>10.43620664331918</v>
      </c>
      <c r="D67" s="112">
        <f t="shared" si="50"/>
        <v>10.88841256916583</v>
      </c>
      <c r="E67" s="112">
        <f t="shared" si="50"/>
        <v>11.564204729106528</v>
      </c>
      <c r="F67" s="112">
        <f t="shared" ref="F67:G67" si="93">F43/F19</f>
        <v>11.385769200869499</v>
      </c>
      <c r="G67" s="112">
        <f t="shared" si="93"/>
        <v>11.546971243508999</v>
      </c>
      <c r="H67" s="112">
        <f t="shared" ref="H67:I67" si="94">H43/H19</f>
        <v>11.892505266359258</v>
      </c>
      <c r="I67" s="112">
        <f t="shared" si="94"/>
        <v>12.333392060711597</v>
      </c>
      <c r="J67" s="112">
        <f t="shared" ref="J67:K67" si="95">J43/J19</f>
        <v>12.894283343809656</v>
      </c>
      <c r="K67" s="154">
        <f t="shared" si="95"/>
        <v>14.361014919928364</v>
      </c>
      <c r="L67" s="162">
        <f t="shared" ref="L67" si="96">L43/L19</f>
        <v>14.644672420465112</v>
      </c>
      <c r="M67"/>
      <c r="N67" s="91">
        <f t="shared" si="55"/>
        <v>1.9751911833412596E-2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>
      <c r="A68" s="22"/>
      <c r="B68" t="s">
        <v>7</v>
      </c>
      <c r="C68" s="114">
        <f t="shared" si="50"/>
        <v>17.343538291795131</v>
      </c>
      <c r="D68" s="115">
        <f t="shared" si="50"/>
        <v>15.135612348541587</v>
      </c>
      <c r="E68" s="115">
        <f t="shared" si="50"/>
        <v>17.897327696503972</v>
      </c>
      <c r="F68" s="115">
        <f t="shared" ref="F68:G68" si="97">F44/F20</f>
        <v>17.227658366505111</v>
      </c>
      <c r="G68" s="115">
        <f t="shared" si="97"/>
        <v>17.857502174372957</v>
      </c>
      <c r="H68" s="115">
        <f t="shared" ref="H68:I68" si="98">H44/H20</f>
        <v>18.798711710200049</v>
      </c>
      <c r="I68" s="115">
        <f t="shared" si="98"/>
        <v>18.11969453679113</v>
      </c>
      <c r="J68" s="115">
        <f t="shared" ref="J68:K68" si="99">J44/J20</f>
        <v>19.19281815978265</v>
      </c>
      <c r="K68" s="256">
        <f t="shared" si="99"/>
        <v>21.743719562531574</v>
      </c>
      <c r="L68" s="162">
        <f t="shared" ref="L68" si="100">L44/L20</f>
        <v>24.766467135672045</v>
      </c>
      <c r="N68" s="150">
        <f t="shared" si="55"/>
        <v>0.13901704188409517</v>
      </c>
      <c r="R68" t="s">
        <v>95</v>
      </c>
    </row>
    <row r="69" spans="1:42" ht="20.100000000000001" customHeight="1" thickBot="1">
      <c r="A69" s="5" t="s">
        <v>45</v>
      </c>
      <c r="B69" s="6"/>
      <c r="C69" s="117">
        <f t="shared" si="50"/>
        <v>4.3607267461763808</v>
      </c>
      <c r="D69" s="118">
        <f t="shared" si="50"/>
        <v>4.3688660485568471</v>
      </c>
      <c r="E69" s="118">
        <f t="shared" si="50"/>
        <v>4.2553963546621869</v>
      </c>
      <c r="F69" s="118">
        <f t="shared" ref="F69:G69" si="101">F45/F21</f>
        <v>4.2796460972023116</v>
      </c>
      <c r="G69" s="118">
        <f t="shared" si="101"/>
        <v>4.2715930980478385</v>
      </c>
      <c r="H69" s="118">
        <f t="shared" ref="H69:I69" si="102">H45/H21</f>
        <v>4.3261342870984061</v>
      </c>
      <c r="I69" s="118">
        <f t="shared" si="102"/>
        <v>4.6003072907501883</v>
      </c>
      <c r="J69" s="118">
        <f t="shared" ref="J69:K69" si="103">J45/J21</f>
        <v>4.5990085365237476</v>
      </c>
      <c r="K69" s="171">
        <f t="shared" si="103"/>
        <v>4.7618924998396226</v>
      </c>
      <c r="L69" s="163">
        <f t="shared" ref="L69" si="104">L45/L21</f>
        <v>4.8281488035408646</v>
      </c>
      <c r="N69" s="21">
        <f t="shared" si="55"/>
        <v>1.3913859605917919E-2</v>
      </c>
    </row>
    <row r="70" spans="1:42" ht="20.100000000000001" customHeight="1">
      <c r="A70" s="22"/>
      <c r="B70" t="s">
        <v>4</v>
      </c>
      <c r="C70" s="111">
        <f t="shared" si="50"/>
        <v>3.1413348569399915</v>
      </c>
      <c r="D70" s="112">
        <f t="shared" si="50"/>
        <v>4.3284595703762214</v>
      </c>
      <c r="E70" s="112">
        <f t="shared" si="50"/>
        <v>3.1386516925936014</v>
      </c>
      <c r="F70" s="112">
        <f t="shared" ref="F70:G70" si="105">F46/F22</f>
        <v>6.0754139030935139</v>
      </c>
      <c r="G70" s="112">
        <f t="shared" si="105"/>
        <v>7.2685314138173851</v>
      </c>
      <c r="H70" s="112">
        <f t="shared" ref="H70:I70" si="106">H46/H22</f>
        <v>6.5255867000418615</v>
      </c>
      <c r="I70" s="112">
        <f t="shared" si="106"/>
        <v>6.6005981823645987</v>
      </c>
      <c r="J70" s="112">
        <f t="shared" ref="J70:K70" si="107">J46/J22</f>
        <v>8.5461706368312989</v>
      </c>
      <c r="K70" s="154">
        <f t="shared" si="107"/>
        <v>10.134315990300072</v>
      </c>
      <c r="L70" s="162">
        <f t="shared" ref="L70" si="108">L46/L22</f>
        <v>10.767056639488546</v>
      </c>
      <c r="N70" s="39">
        <f t="shared" si="55"/>
        <v>6.2435456896557516E-2</v>
      </c>
    </row>
    <row r="71" spans="1:42" ht="20.100000000000001" customHeight="1" thickBot="1">
      <c r="A71" s="22"/>
      <c r="B71" t="s">
        <v>3</v>
      </c>
      <c r="C71" s="114">
        <f t="shared" si="50"/>
        <v>4.3699453667179951</v>
      </c>
      <c r="D71" s="112">
        <f t="shared" si="50"/>
        <v>4.3690461229431028</v>
      </c>
      <c r="E71" s="112">
        <f t="shared" si="50"/>
        <v>4.2580664307500946</v>
      </c>
      <c r="F71" s="112">
        <f t="shared" ref="F71:G71" si="109">F47/F23</f>
        <v>4.2757988184197595</v>
      </c>
      <c r="G71" s="112">
        <f t="shared" si="109"/>
        <v>4.259372905848462</v>
      </c>
      <c r="H71" s="112">
        <f t="shared" ref="H71:I71" si="110">H47/H23</f>
        <v>4.307730186716701</v>
      </c>
      <c r="I71" s="112">
        <f t="shared" si="110"/>
        <v>4.58512217527334</v>
      </c>
      <c r="J71" s="112">
        <f t="shared" ref="J71:K71" si="111">J47/J23</f>
        <v>4.5679224829266696</v>
      </c>
      <c r="K71" s="256">
        <f t="shared" si="111"/>
        <v>4.7205691933277221</v>
      </c>
      <c r="L71" s="162">
        <f t="shared" ref="L71" si="112">L47/L23</f>
        <v>4.7960477046801078</v>
      </c>
      <c r="N71" s="150">
        <f t="shared" si="55"/>
        <v>1.5989281855897937E-2</v>
      </c>
    </row>
    <row r="72" spans="1:42" ht="20.100000000000001" customHeight="1" thickBot="1">
      <c r="A72" s="71" t="s">
        <v>5</v>
      </c>
      <c r="B72" s="96"/>
      <c r="C72" s="120">
        <f t="shared" ref="C72:E72" si="113">C48/C24</f>
        <v>6.2654848542489967</v>
      </c>
      <c r="D72" s="121">
        <f t="shared" si="113"/>
        <v>6.4560462042243847</v>
      </c>
      <c r="E72" s="121">
        <f t="shared" si="113"/>
        <v>6.5952788640868016</v>
      </c>
      <c r="F72" s="121">
        <f t="shared" ref="F72:G72" si="114">F48/F24</f>
        <v>6.5978985402664216</v>
      </c>
      <c r="G72" s="121">
        <f t="shared" si="114"/>
        <v>6.5158732455828323</v>
      </c>
      <c r="H72" s="121">
        <f t="shared" ref="H72:I72" si="115">H48/H24</f>
        <v>6.7580608668459456</v>
      </c>
      <c r="I72" s="121">
        <f t="shared" si="115"/>
        <v>6.9966106148194651</v>
      </c>
      <c r="J72" s="121">
        <f t="shared" ref="J72:K72" si="116">J48/J24</f>
        <v>7.2085084622603128</v>
      </c>
      <c r="K72" s="121">
        <f t="shared" si="116"/>
        <v>8.0583888374507477</v>
      </c>
      <c r="L72" s="164">
        <f t="shared" ref="L72" si="117">L48/L24</f>
        <v>8.5627116756451116</v>
      </c>
      <c r="N72" s="122">
        <f t="shared" si="55"/>
        <v>6.2583581950099249E-2</v>
      </c>
    </row>
    <row r="74" spans="1:42" ht="15.75">
      <c r="A74" s="95" t="s">
        <v>38</v>
      </c>
    </row>
  </sheetData>
  <mergeCells count="56">
    <mergeCell ref="W5:W6"/>
    <mergeCell ref="W29:W30"/>
    <mergeCell ref="L29:L30"/>
    <mergeCell ref="L53:L54"/>
    <mergeCell ref="I29:I30"/>
    <mergeCell ref="T5:T6"/>
    <mergeCell ref="T29:T30"/>
    <mergeCell ref="I53:I54"/>
    <mergeCell ref="J53:J54"/>
    <mergeCell ref="Y5:Z5"/>
    <mergeCell ref="V29:V30"/>
    <mergeCell ref="Y29:Z29"/>
    <mergeCell ref="V5:V6"/>
    <mergeCell ref="O29:O30"/>
    <mergeCell ref="P29:P30"/>
    <mergeCell ref="O5:O6"/>
    <mergeCell ref="P5:P6"/>
    <mergeCell ref="S5:S6"/>
    <mergeCell ref="S29:S30"/>
    <mergeCell ref="Q5:Q6"/>
    <mergeCell ref="Q29:Q30"/>
    <mergeCell ref="R5:R6"/>
    <mergeCell ref="R29:R30"/>
    <mergeCell ref="U5:U6"/>
    <mergeCell ref="U29:U30"/>
    <mergeCell ref="A29:B30"/>
    <mergeCell ref="C29:C30"/>
    <mergeCell ref="D29:D30"/>
    <mergeCell ref="E29:E30"/>
    <mergeCell ref="N29:N30"/>
    <mergeCell ref="K29:K30"/>
    <mergeCell ref="H29:H30"/>
    <mergeCell ref="F29:F30"/>
    <mergeCell ref="G29:G30"/>
    <mergeCell ref="J29:J30"/>
    <mergeCell ref="A5:B6"/>
    <mergeCell ref="C5:C6"/>
    <mergeCell ref="N5:N6"/>
    <mergeCell ref="K5:K6"/>
    <mergeCell ref="H5:H6"/>
    <mergeCell ref="F5:F6"/>
    <mergeCell ref="G5:G6"/>
    <mergeCell ref="I5:I6"/>
    <mergeCell ref="J5:J6"/>
    <mergeCell ref="L5:L6"/>
    <mergeCell ref="D5:D6"/>
    <mergeCell ref="E5:E6"/>
    <mergeCell ref="A53:B54"/>
    <mergeCell ref="C53:C54"/>
    <mergeCell ref="D53:D54"/>
    <mergeCell ref="E53:E54"/>
    <mergeCell ref="N53:N54"/>
    <mergeCell ref="K53:K54"/>
    <mergeCell ref="H53:H54"/>
    <mergeCell ref="F53:F54"/>
    <mergeCell ref="G53:G54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W7:W24 W31:W48 L55:L58 L60:L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B99C500-6EE3-4405-8D3D-7EBE981EED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3" id="{C8BFA305-0C21-4BD7-90DB-416E0C966D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Y7:Z22</xm:sqref>
        </x14:conditionalFormatting>
        <x14:conditionalFormatting xmlns:xm="http://schemas.microsoft.com/office/excel/2006/main">
          <x14:cfRule type="iconSet" priority="4" id="{299E99B0-10FC-4E19-9C88-6578AE937E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Y23:Z24</xm:sqref>
        </x14:conditionalFormatting>
        <x14:conditionalFormatting xmlns:xm="http://schemas.microsoft.com/office/excel/2006/main">
          <x14:cfRule type="iconSet" priority="1" id="{CF5B7F74-7233-4F3B-90A5-BE4C0CD98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Y31:Z46</xm:sqref>
        </x14:conditionalFormatting>
        <x14:conditionalFormatting xmlns:xm="http://schemas.microsoft.com/office/excel/2006/main">
          <x14:cfRule type="iconSet" priority="2" id="{B97687E9-CDD7-4BE5-9DB6-832F93AA7B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Y47:Z48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2026-05-05T11:25:53Z</dcterms:modified>
</cp:coreProperties>
</file>